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7935" activeTab="0"/>
  </bookViews>
  <sheets>
    <sheet name="BALANCE 2013" sheetId="1" r:id="rId1"/>
    <sheet name="Distribución costos proyecto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<sst xmlns="http://schemas.openxmlformats.org/spreadsheetml/2006/main" count="304" uniqueCount="195">
  <si>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</si>
  <si>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</si>
  <si>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</si>
  <si>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</si>
  <si>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</si>
  <si>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</si>
  <si>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</si>
  <si>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</si>
  <si>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PAGOS ANTICIPADOS</t>
  </si>
  <si>
    <t>IVA PAGADO</t>
  </si>
  <si>
    <t>OTROS PAGOS ANTICIPADOS</t>
  </si>
  <si>
    <t>SEGUROS</t>
  </si>
  <si>
    <t>MUEB/ENS/BIBLIOTECA</t>
  </si>
  <si>
    <t>COSTO HISTORICO MUEB/ENS/BIBLIOTECA</t>
  </si>
  <si>
    <t>DEP. ACUM. MUEB/ENS/BIBLIOTECA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</si>
  <si>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</si>
  <si>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</si>
  <si>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</si>
  <si>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</si>
  <si>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</si>
  <si>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</si>
  <si>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VEHICULOS</t>
  </si>
  <si>
    <t>COSTO HISTORICO VEHICULOS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</si>
  <si>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</si>
  <si>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</si>
  <si>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</si>
  <si>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</si>
  <si>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</si>
  <si>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</si>
  <si>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</si>
  <si>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</si>
  <si>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</si>
  <si>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</si>
  <si>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</si>
  <si>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</si>
  <si>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</si>
  <si>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</si>
  <si>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ARRIENDOS DE BIENES MUEBLES A SOCIED</t>
  </si>
  <si>
    <t>8% PREDOMINA EL INTELECTO</t>
  </si>
  <si>
    <t>RETENCIONES A EMPLEADOS</t>
  </si>
  <si>
    <t>APORTE PERSONAL 9.35%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</si>
  <si>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</si>
  <si>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</si>
  <si>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</si>
  <si>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</si>
  <si>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</si>
  <si>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</si>
  <si>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</si>
  <si>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PROVISION POR DESAHUCIO Y JUBILACION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</si>
  <si>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</si>
  <si>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</si>
  <si>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</si>
  <si>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</si>
  <si>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</si>
  <si>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</si>
  <si>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</si>
  <si>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OTROS EVENTOS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</si>
  <si>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</si>
  <si>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</si>
  <si>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</si>
  <si>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</si>
  <si>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</si>
  <si>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</si>
  <si>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</si>
  <si>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LIBROS Y SUSCRIPCION DE REVISTAS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</si>
  <si>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</si>
  <si>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</si>
  <si>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</si>
  <si>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</si>
  <si>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</si>
  <si>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</si>
  <si>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</si>
  <si>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</si>
  <si>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</si>
  <si>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</si>
  <si>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DONACIONES</t>
  </si>
  <si>
    <t>SERVICIOS BASICOS Y OTROS</t>
  </si>
  <si>
    <t>ARRIENDOS</t>
  </si>
  <si>
    <t>PUBLICIDAD</t>
  </si>
  <si>
    <t>SERVICIOS CABLEMODEM</t>
  </si>
  <si>
    <t>SERVICIOS TELCONET</t>
  </si>
  <si>
    <t>DEP/MUEB/ENS/BIBLIOTECA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</si>
  <si>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</si>
  <si>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</si>
  <si>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</si>
  <si>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</si>
  <si>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</si>
  <si>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</si>
  <si>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</si>
  <si>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 xml:space="preserve">EJERCICIO CORRIENTE                </t>
  </si>
  <si>
    <t>CUENTAS</t>
  </si>
  <si>
    <t>PARCIALES</t>
  </si>
  <si>
    <t>TOTALES</t>
  </si>
  <si>
    <t>GASTOS</t>
  </si>
  <si>
    <t>CAPACITACIÓN A PROFESORES</t>
  </si>
  <si>
    <t xml:space="preserve">APELLIDOS Y NOMBRES  </t>
  </si>
  <si>
    <t>SUELDOS ANUALES</t>
  </si>
  <si>
    <t>ADMINISTRACIÓN</t>
  </si>
  <si>
    <t xml:space="preserve">INVESTIGACIÓN </t>
  </si>
  <si>
    <t>DOCENCIA T/C</t>
  </si>
  <si>
    <t xml:space="preserve"> </t>
  </si>
  <si>
    <t xml:space="preserve">% </t>
  </si>
  <si>
    <t>VALOR</t>
  </si>
  <si>
    <t>ABAD MANTILLA JOHANNA</t>
  </si>
  <si>
    <t>BETANCOURT PINDO LUIS ALFREDO</t>
  </si>
  <si>
    <t>CHOEZ PIBAQUE EDISON ISIDRO</t>
  </si>
  <si>
    <t>CUEVA ESTRADA JORGE MANUEL</t>
  </si>
  <si>
    <t>FLORES ORELLANA LUIS FERNANDO</t>
  </si>
  <si>
    <t>GUTIERREZ CASSAGNE SONNIA ARACELLY</t>
  </si>
  <si>
    <t>MALDONADO DE LA CRUZ WALTER JAVIER</t>
  </si>
  <si>
    <t>MARQUES FIRMINO ANTONIO</t>
  </si>
  <si>
    <t>MARQUES GUTIERREZ ANTONIO MANUEL</t>
  </si>
  <si>
    <t>MARQUES GUTIERREZ CARLOS ALBERTO</t>
  </si>
  <si>
    <t>MARQUES GUTIERREZ MARIELISA</t>
  </si>
  <si>
    <t>PESANTES BORJA JANETH</t>
  </si>
  <si>
    <t>SALAZAR RUIZ LADY ROSEMARY</t>
  </si>
  <si>
    <t>VARGAS GONZALEZ WALTHER GIOVANNI</t>
  </si>
  <si>
    <t>L-SOCIALES</t>
  </si>
  <si>
    <t>1% TRANSFERENCIA DE B.M DE NAT</t>
  </si>
  <si>
    <t>2% MANO DE OBRA</t>
  </si>
  <si>
    <t>1% OTRAS COMPRAS</t>
  </si>
  <si>
    <t>2% OTRAS COMPRAS</t>
  </si>
  <si>
    <t>10% PREDOMINA EL INTELECTO</t>
  </si>
  <si>
    <t>UNIFORMES DE EMPLEADOS</t>
  </si>
  <si>
    <t>LIQUIDACIONES A EMPLEADOS</t>
  </si>
  <si>
    <t>ESTIMADO DE DISTRIBUCIÓN ANUAL DE SUELDOS -  AÑO 2013</t>
  </si>
  <si>
    <t>MAYORGA CASTRO ROSA ELENA</t>
  </si>
  <si>
    <t>VASQUEZ DEL ROSARIO JOFFRE</t>
  </si>
  <si>
    <t>VALAREZO GUZMAN SAUL DE JESUS</t>
  </si>
  <si>
    <t>GOMEZ SALTOS SOLANGE MARIA</t>
  </si>
  <si>
    <t>MONTENEGRO GOMEZ WLADIMIR</t>
  </si>
  <si>
    <t>BAJADITA DE COLONCHE</t>
  </si>
  <si>
    <t>MESA FUNCIONAL</t>
  </si>
  <si>
    <t>CURTIDO ECOLOGICO</t>
  </si>
  <si>
    <t>FESTIVAL INTERNACIONAL DE GUITARRA</t>
  </si>
  <si>
    <t>LOS CODIGOS QR</t>
  </si>
  <si>
    <t>AYUDANOS A TRABAJAR</t>
  </si>
  <si>
    <t>Colegio  J Montero</t>
  </si>
  <si>
    <t>Colegio Colinas del Norte</t>
  </si>
  <si>
    <t>Modvs</t>
  </si>
  <si>
    <t>Proyecto Educativo a escuelas</t>
  </si>
  <si>
    <t>Guayaquil Movil</t>
  </si>
  <si>
    <t>Proyecto Comunal</t>
  </si>
  <si>
    <t>Bolsa de empleo</t>
  </si>
  <si>
    <t>Preferencias estudiantiles</t>
  </si>
  <si>
    <t>Diseño y produccion de articulos de cuero</t>
  </si>
  <si>
    <t>Cuerpo Consular (Pagina web)</t>
  </si>
  <si>
    <t>Siembra y comercializacion de LA CHAYA</t>
  </si>
  <si>
    <t>Administracion de un centro recreativo (Avestrulandia)</t>
  </si>
  <si>
    <t>Gasolina</t>
  </si>
  <si>
    <t>Mantenimiento</t>
  </si>
  <si>
    <t>Construccion</t>
  </si>
  <si>
    <t>L SociaLES</t>
  </si>
  <si>
    <t>Total</t>
  </si>
  <si>
    <t>INVESTIGADORES</t>
  </si>
  <si>
    <t>Implementos Hcda.</t>
  </si>
  <si>
    <t xml:space="preserve"> Manos que Enseñan</t>
  </si>
  <si>
    <t>%</t>
  </si>
  <si>
    <t>T O T A L E S</t>
  </si>
  <si>
    <t>TOTALES %</t>
  </si>
  <si>
    <t xml:space="preserve">Exposiciones </t>
  </si>
  <si>
    <t>Control de Biblioteca</t>
  </si>
  <si>
    <t>Control de Archivos</t>
  </si>
  <si>
    <t>Alimento AVESTRUCES</t>
  </si>
  <si>
    <t>Colegio Eloy Soto Practicas Pre-profesionales</t>
  </si>
  <si>
    <t>Colegio Eloy Soto - Capacitación  Docentes</t>
  </si>
  <si>
    <t>Colegio Freilestabile Playas</t>
  </si>
  <si>
    <t>Gastos de implementos proyecto curtido ecologico</t>
  </si>
  <si>
    <t>Gastos para pruebas del proyecto</t>
  </si>
  <si>
    <t>OTROS ACTIVOS</t>
  </si>
  <si>
    <t>BIBLIOTECA VIRTUAL</t>
  </si>
  <si>
    <t>BALANCE DE RESULTADOS  AÑO 2013</t>
  </si>
  <si>
    <t>BALANCE GENERAL  AÑO 2013</t>
  </si>
  <si>
    <t>DESARROLLO ACADEMICO E INVESTIGACION</t>
  </si>
  <si>
    <t>MANTENIMIENTO Y REPARACION LOCAL</t>
  </si>
  <si>
    <t>REPARACION Y MANTENIMIENTO DE VEHICULO</t>
  </si>
  <si>
    <t>REP. Y MANT. DE VEHICULO</t>
  </si>
  <si>
    <t>BIENESTAR ESTUDIANTIL</t>
  </si>
  <si>
    <t>OLIMPIADAS</t>
  </si>
  <si>
    <t>Pagina Web C. Consular</t>
  </si>
  <si>
    <t>Curso de Curtido</t>
  </si>
  <si>
    <t>Asesoria  Daular</t>
  </si>
  <si>
    <t xml:space="preserve">Asesoria </t>
  </si>
  <si>
    <t>INGRESOS</t>
  </si>
  <si>
    <t>Cuero Cotacachi</t>
  </si>
  <si>
    <t>Accion Social Municipio</t>
  </si>
  <si>
    <t>DEPRECIACION DE EQUIPOS DE RIEGO</t>
  </si>
  <si>
    <t>IVA POR PAGAR</t>
  </si>
  <si>
    <t>30% BIENES</t>
  </si>
  <si>
    <t>100% PROFESIONALES</t>
  </si>
  <si>
    <t>Cria y comercializacion del AVESTRUZ</t>
  </si>
  <si>
    <t>Transporte Bajadita de Colonche</t>
  </si>
  <si>
    <t>INVESTIGACION / VINCULACIÓN</t>
  </si>
  <si>
    <t>FESTIVAL DE GUITARRA</t>
  </si>
  <si>
    <t>Mision Evangelica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</si>
</sst>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$"/>
    <numFmt numFmtId="181" formatCode="0.0"/>
    <numFmt numFmtId="182" formatCode="[$-300A]dddd\,\ dd&quot; de &quot;mmmm&quot; de &quot;yyyy"/>
    <numFmt numFmtId="183" formatCode="0.0%"/>
    <numFmt numFmtId="184" formatCode="#,##0.00\ _€"/>
    <numFmt numFmtId="185" formatCode="_(* #,##0.0_);_(* \(#,##0.0\);_(* &quot;-&quot;??_);_(@_)"/>
    <numFmt numFmtId="186" formatCode="_(* #,##0_);_(* \(#,##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9"/>
      <color indexed="60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9"/>
      <color theme="9" tint="-0.4999699890613556"/>
      <name val="Calibri"/>
      <family val="2"/>
    </font>
    <font>
      <sz val="9"/>
      <color theme="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4" fillId="33" borderId="10" xfId="0" applyFont="1" applyFill="1" applyBorder="1" applyAlignment="1">
      <alignment horizontal="center"/>
    </xf>
    <xf numFmtId="171" fontId="55" fillId="0" borderId="0" xfId="0" applyNumberFormat="1" applyFont="1" applyAlignment="1">
      <alignment horizontal="right"/>
    </xf>
    <xf numFmtId="171" fontId="56" fillId="33" borderId="11" xfId="0" applyNumberFormat="1" applyFont="1" applyFill="1" applyBorder="1" applyAlignment="1">
      <alignment horizontal="center"/>
    </xf>
    <xf numFmtId="171" fontId="57" fillId="34" borderId="12" xfId="0" applyNumberFormat="1" applyFont="1" applyFill="1" applyBorder="1" applyAlignment="1">
      <alignment horizontal="right"/>
    </xf>
    <xf numFmtId="171" fontId="57" fillId="34" borderId="13" xfId="0" applyNumberFormat="1" applyFont="1" applyFill="1" applyBorder="1" applyAlignment="1">
      <alignment horizontal="right"/>
    </xf>
    <xf numFmtId="171" fontId="58" fillId="34" borderId="13" xfId="0" applyNumberFormat="1" applyFont="1" applyFill="1" applyBorder="1" applyAlignment="1">
      <alignment horizontal="right"/>
    </xf>
    <xf numFmtId="171" fontId="58" fillId="34" borderId="14" xfId="0" applyNumberFormat="1" applyFont="1" applyFill="1" applyBorder="1" applyAlignment="1">
      <alignment horizontal="right"/>
    </xf>
    <xf numFmtId="171" fontId="57" fillId="34" borderId="0" xfId="0" applyNumberFormat="1" applyFont="1" applyFill="1" applyBorder="1" applyAlignment="1">
      <alignment horizontal="right"/>
    </xf>
    <xf numFmtId="171" fontId="58" fillId="34" borderId="13" xfId="0" applyNumberFormat="1" applyFont="1" applyFill="1" applyBorder="1" applyAlignment="1">
      <alignment/>
    </xf>
    <xf numFmtId="171" fontId="58" fillId="34" borderId="14" xfId="0" applyNumberFormat="1" applyFont="1" applyFill="1" applyBorder="1" applyAlignment="1">
      <alignment/>
    </xf>
    <xf numFmtId="171" fontId="58" fillId="34" borderId="0" xfId="0" applyNumberFormat="1" applyFont="1" applyFill="1" applyBorder="1" applyAlignment="1">
      <alignment horizontal="right"/>
    </xf>
    <xf numFmtId="171" fontId="57" fillId="34" borderId="15" xfId="0" applyNumberFormat="1" applyFont="1" applyFill="1" applyBorder="1" applyAlignment="1">
      <alignment horizontal="right"/>
    </xf>
    <xf numFmtId="171" fontId="58" fillId="34" borderId="16" xfId="0" applyNumberFormat="1" applyFont="1" applyFill="1" applyBorder="1" applyAlignment="1">
      <alignment horizontal="right"/>
    </xf>
    <xf numFmtId="171" fontId="58" fillId="34" borderId="17" xfId="0" applyNumberFormat="1" applyFont="1" applyFill="1" applyBorder="1" applyAlignment="1">
      <alignment horizontal="right"/>
    </xf>
    <xf numFmtId="171" fontId="57" fillId="13" borderId="18" xfId="0" applyNumberFormat="1" applyFont="1" applyFill="1" applyBorder="1" applyAlignment="1">
      <alignment horizontal="right"/>
    </xf>
    <xf numFmtId="171" fontId="56" fillId="35" borderId="0" xfId="0" applyNumberFormat="1" applyFont="1" applyFill="1" applyBorder="1" applyAlignment="1">
      <alignment horizontal="right"/>
    </xf>
    <xf numFmtId="171" fontId="58" fillId="34" borderId="0" xfId="0" applyNumberFormat="1" applyFont="1" applyFill="1" applyAlignment="1">
      <alignment horizontal="right"/>
    </xf>
    <xf numFmtId="171" fontId="58" fillId="34" borderId="19" xfId="0" applyNumberFormat="1" applyFont="1" applyFill="1" applyBorder="1" applyAlignment="1">
      <alignment horizontal="right"/>
    </xf>
    <xf numFmtId="171" fontId="58" fillId="34" borderId="20" xfId="0" applyNumberFormat="1" applyFont="1" applyFill="1" applyBorder="1" applyAlignment="1">
      <alignment horizontal="right"/>
    </xf>
    <xf numFmtId="171" fontId="22" fillId="36" borderId="21" xfId="0" applyNumberFormat="1" applyFont="1" applyFill="1" applyBorder="1" applyAlignment="1">
      <alignment vertical="center"/>
    </xf>
    <xf numFmtId="171" fontId="22" fillId="36" borderId="0" xfId="0" applyNumberFormat="1" applyFont="1" applyFill="1" applyBorder="1" applyAlignment="1">
      <alignment vertical="center"/>
    </xf>
    <xf numFmtId="171" fontId="22" fillId="36" borderId="22" xfId="0" applyNumberFormat="1" applyFont="1" applyFill="1" applyBorder="1" applyAlignment="1">
      <alignment/>
    </xf>
    <xf numFmtId="171" fontId="59" fillId="19" borderId="10" xfId="0" applyNumberFormat="1" applyFont="1" applyFill="1" applyBorder="1" applyAlignment="1">
      <alignment horizontal="center" vertical="center" textRotation="90"/>
    </xf>
    <xf numFmtId="171" fontId="22" fillId="34" borderId="23" xfId="46" applyNumberFormat="1" applyFont="1" applyFill="1" applyBorder="1" applyAlignment="1">
      <alignment/>
    </xf>
    <xf numFmtId="171" fontId="24" fillId="11" borderId="24" xfId="46" applyNumberFormat="1" applyFont="1" applyFill="1" applyBorder="1" applyAlignment="1">
      <alignment/>
    </xf>
    <xf numFmtId="171" fontId="24" fillId="11" borderId="25" xfId="46" applyNumberFormat="1" applyFont="1" applyFill="1" applyBorder="1" applyAlignment="1">
      <alignment/>
    </xf>
    <xf numFmtId="171" fontId="24" fillId="11" borderId="26" xfId="46" applyNumberFormat="1" applyFont="1" applyFill="1" applyBorder="1" applyAlignment="1">
      <alignment/>
    </xf>
    <xf numFmtId="171" fontId="24" fillId="11" borderId="27" xfId="46" applyNumberFormat="1" applyFont="1" applyFill="1" applyBorder="1" applyAlignment="1">
      <alignment/>
    </xf>
    <xf numFmtId="171" fontId="60" fillId="0" borderId="0" xfId="0" applyNumberFormat="1" applyFont="1" applyAlignment="1">
      <alignment horizontal="right"/>
    </xf>
    <xf numFmtId="171" fontId="55" fillId="0" borderId="0" xfId="0" applyNumberFormat="1" applyFont="1" applyAlignment="1">
      <alignment/>
    </xf>
    <xf numFmtId="171" fontId="56" fillId="37" borderId="24" xfId="0" applyNumberFormat="1" applyFont="1" applyFill="1" applyBorder="1" applyAlignment="1">
      <alignment/>
    </xf>
    <xf numFmtId="171" fontId="56" fillId="13" borderId="10" xfId="0" applyNumberFormat="1" applyFont="1" applyFill="1" applyBorder="1" applyAlignment="1">
      <alignment/>
    </xf>
    <xf numFmtId="171" fontId="56" fillId="13" borderId="11" xfId="0" applyNumberFormat="1" applyFont="1" applyFill="1" applyBorder="1" applyAlignment="1">
      <alignment/>
    </xf>
    <xf numFmtId="171" fontId="56" fillId="37" borderId="26" xfId="0" applyNumberFormat="1" applyFont="1" applyFill="1" applyBorder="1" applyAlignment="1">
      <alignment/>
    </xf>
    <xf numFmtId="171" fontId="55" fillId="13" borderId="11" xfId="0" applyNumberFormat="1" applyFont="1" applyFill="1" applyBorder="1" applyAlignment="1">
      <alignment/>
    </xf>
    <xf numFmtId="171" fontId="55" fillId="13" borderId="28" xfId="0" applyNumberFormat="1" applyFont="1" applyFill="1" applyBorder="1" applyAlignment="1">
      <alignment/>
    </xf>
    <xf numFmtId="171" fontId="55" fillId="13" borderId="29" xfId="0" applyNumberFormat="1" applyFont="1" applyFill="1" applyBorder="1" applyAlignment="1">
      <alignment/>
    </xf>
    <xf numFmtId="171" fontId="55" fillId="37" borderId="26" xfId="0" applyNumberFormat="1" applyFont="1" applyFill="1" applyBorder="1" applyAlignment="1">
      <alignment/>
    </xf>
    <xf numFmtId="171" fontId="55" fillId="37" borderId="27" xfId="0" applyNumberFormat="1" applyFont="1" applyFill="1" applyBorder="1" applyAlignment="1">
      <alignment/>
    </xf>
    <xf numFmtId="171" fontId="55" fillId="13" borderId="30" xfId="0" applyNumberFormat="1" applyFont="1" applyFill="1" applyBorder="1" applyAlignment="1">
      <alignment/>
    </xf>
    <xf numFmtId="171" fontId="55" fillId="13" borderId="20" xfId="0" applyNumberFormat="1" applyFont="1" applyFill="1" applyBorder="1" applyAlignment="1">
      <alignment/>
    </xf>
    <xf numFmtId="171" fontId="56" fillId="37" borderId="28" xfId="0" applyNumberFormat="1" applyFont="1" applyFill="1" applyBorder="1" applyAlignment="1">
      <alignment/>
    </xf>
    <xf numFmtId="171" fontId="56" fillId="13" borderId="28" xfId="0" applyNumberFormat="1" applyFont="1" applyFill="1" applyBorder="1" applyAlignment="1">
      <alignment/>
    </xf>
    <xf numFmtId="171" fontId="55" fillId="13" borderId="25" xfId="0" applyNumberFormat="1" applyFont="1" applyFill="1" applyBorder="1" applyAlignment="1">
      <alignment/>
    </xf>
    <xf numFmtId="171" fontId="55" fillId="13" borderId="19" xfId="0" applyNumberFormat="1" applyFont="1" applyFill="1" applyBorder="1" applyAlignment="1">
      <alignment/>
    </xf>
    <xf numFmtId="171" fontId="55" fillId="37" borderId="28" xfId="0" applyNumberFormat="1" applyFont="1" applyFill="1" applyBorder="1" applyAlignment="1">
      <alignment/>
    </xf>
    <xf numFmtId="171" fontId="56" fillId="37" borderId="10" xfId="0" applyNumberFormat="1" applyFont="1" applyFill="1" applyBorder="1" applyAlignment="1">
      <alignment/>
    </xf>
    <xf numFmtId="171" fontId="55" fillId="37" borderId="31" xfId="0" applyNumberFormat="1" applyFont="1" applyFill="1" applyBorder="1" applyAlignment="1">
      <alignment/>
    </xf>
    <xf numFmtId="171" fontId="55" fillId="37" borderId="32" xfId="0" applyNumberFormat="1" applyFont="1" applyFill="1" applyBorder="1" applyAlignment="1">
      <alignment/>
    </xf>
    <xf numFmtId="171" fontId="55" fillId="13" borderId="10" xfId="0" applyNumberFormat="1" applyFont="1" applyFill="1" applyBorder="1" applyAlignment="1">
      <alignment/>
    </xf>
    <xf numFmtId="171" fontId="55" fillId="35" borderId="0" xfId="0" applyNumberFormat="1" applyFont="1" applyFill="1" applyBorder="1" applyAlignment="1">
      <alignment/>
    </xf>
    <xf numFmtId="171" fontId="61" fillId="35" borderId="0" xfId="0" applyNumberFormat="1" applyFont="1" applyFill="1" applyBorder="1" applyAlignment="1">
      <alignment horizontal="center" vertical="center"/>
    </xf>
    <xf numFmtId="171" fontId="55" fillId="16" borderId="28" xfId="0" applyNumberFormat="1" applyFont="1" applyFill="1" applyBorder="1" applyAlignment="1">
      <alignment/>
    </xf>
    <xf numFmtId="171" fontId="62" fillId="13" borderId="28" xfId="0" applyNumberFormat="1" applyFont="1" applyFill="1" applyBorder="1" applyAlignment="1">
      <alignment/>
    </xf>
    <xf numFmtId="171" fontId="62" fillId="16" borderId="28" xfId="0" applyNumberFormat="1" applyFont="1" applyFill="1" applyBorder="1" applyAlignment="1">
      <alignment/>
    </xf>
    <xf numFmtId="171" fontId="63" fillId="13" borderId="10" xfId="0" applyNumberFormat="1" applyFont="1" applyFill="1" applyBorder="1" applyAlignment="1">
      <alignment/>
    </xf>
    <xf numFmtId="171" fontId="63" fillId="13" borderId="28" xfId="0" applyNumberFormat="1" applyFont="1" applyFill="1" applyBorder="1" applyAlignment="1">
      <alignment/>
    </xf>
    <xf numFmtId="171" fontId="57" fillId="37" borderId="10" xfId="0" applyNumberFormat="1" applyFont="1" applyFill="1" applyBorder="1" applyAlignment="1">
      <alignment/>
    </xf>
    <xf numFmtId="171" fontId="64" fillId="34" borderId="10" xfId="0" applyNumberFormat="1" applyFont="1" applyFill="1" applyBorder="1" applyAlignment="1">
      <alignment/>
    </xf>
    <xf numFmtId="171" fontId="22" fillId="36" borderId="19" xfId="0" applyNumberFormat="1" applyFont="1" applyFill="1" applyBorder="1" applyAlignment="1">
      <alignment vertical="center"/>
    </xf>
    <xf numFmtId="171" fontId="22" fillId="36" borderId="29" xfId="0" applyNumberFormat="1" applyFont="1" applyFill="1" applyBorder="1" applyAlignment="1">
      <alignment vertical="center"/>
    </xf>
    <xf numFmtId="171" fontId="22" fillId="36" borderId="20" xfId="0" applyNumberFormat="1" applyFont="1" applyFill="1" applyBorder="1" applyAlignment="1">
      <alignment/>
    </xf>
    <xf numFmtId="171" fontId="22" fillId="34" borderId="33" xfId="46" applyNumberFormat="1" applyFont="1" applyFill="1" applyBorder="1" applyAlignment="1">
      <alignment horizontal="center"/>
    </xf>
    <xf numFmtId="171" fontId="22" fillId="34" borderId="34" xfId="46" applyNumberFormat="1" applyFont="1" applyFill="1" applyBorder="1" applyAlignment="1">
      <alignment horizontal="center"/>
    </xf>
    <xf numFmtId="171" fontId="60" fillId="0" borderId="0" xfId="0" applyNumberFormat="1" applyFont="1" applyAlignment="1">
      <alignment/>
    </xf>
    <xf numFmtId="171" fontId="24" fillId="13" borderId="35" xfId="46" applyNumberFormat="1" applyFont="1" applyFill="1" applyBorder="1" applyAlignment="1">
      <alignment/>
    </xf>
    <xf numFmtId="171" fontId="30" fillId="10" borderId="36" xfId="46" applyNumberFormat="1" applyFont="1" applyFill="1" applyBorder="1" applyAlignment="1">
      <alignment/>
    </xf>
    <xf numFmtId="171" fontId="24" fillId="13" borderId="37" xfId="46" applyNumberFormat="1" applyFont="1" applyFill="1" applyBorder="1" applyAlignment="1">
      <alignment/>
    </xf>
    <xf numFmtId="171" fontId="24" fillId="10" borderId="38" xfId="46" applyNumberFormat="1" applyFont="1" applyFill="1" applyBorder="1" applyAlignment="1">
      <alignment/>
    </xf>
    <xf numFmtId="171" fontId="24" fillId="13" borderId="39" xfId="46" applyNumberFormat="1" applyFont="1" applyFill="1" applyBorder="1" applyAlignment="1">
      <alignment/>
    </xf>
    <xf numFmtId="171" fontId="24" fillId="10" borderId="40" xfId="46" applyNumberFormat="1" applyFont="1" applyFill="1" applyBorder="1" applyAlignment="1">
      <alignment/>
    </xf>
    <xf numFmtId="171" fontId="24" fillId="13" borderId="41" xfId="46" applyNumberFormat="1" applyFont="1" applyFill="1" applyBorder="1" applyAlignment="1">
      <alignment/>
    </xf>
    <xf numFmtId="171" fontId="30" fillId="38" borderId="42" xfId="46" applyNumberFormat="1" applyFont="1" applyFill="1" applyBorder="1" applyAlignment="1">
      <alignment/>
    </xf>
    <xf numFmtId="171" fontId="30" fillId="38" borderId="25" xfId="46" applyNumberFormat="1" applyFont="1" applyFill="1" applyBorder="1" applyAlignment="1">
      <alignment/>
    </xf>
    <xf numFmtId="171" fontId="30" fillId="38" borderId="43" xfId="46" applyNumberFormat="1" applyFont="1" applyFill="1" applyBorder="1" applyAlignment="1">
      <alignment/>
    </xf>
    <xf numFmtId="171" fontId="30" fillId="38" borderId="44" xfId="46" applyNumberFormat="1" applyFont="1" applyFill="1" applyBorder="1" applyAlignment="1">
      <alignment/>
    </xf>
    <xf numFmtId="171" fontId="30" fillId="38" borderId="35" xfId="46" applyNumberFormat="1" applyFont="1" applyFill="1" applyBorder="1" applyAlignment="1">
      <alignment/>
    </xf>
    <xf numFmtId="171" fontId="30" fillId="38" borderId="45" xfId="46" applyNumberFormat="1" applyFont="1" applyFill="1" applyBorder="1" applyAlignment="1">
      <alignment/>
    </xf>
    <xf numFmtId="171" fontId="30" fillId="38" borderId="46" xfId="46" applyNumberFormat="1" applyFont="1" applyFill="1" applyBorder="1" applyAlignment="1">
      <alignment/>
    </xf>
    <xf numFmtId="171" fontId="30" fillId="38" borderId="41" xfId="46" applyNumberFormat="1" applyFont="1" applyFill="1" applyBorder="1" applyAlignment="1">
      <alignment horizontal="center" vertical="center"/>
    </xf>
    <xf numFmtId="171" fontId="30" fillId="38" borderId="47" xfId="46" applyNumberFormat="1" applyFont="1" applyFill="1" applyBorder="1" applyAlignment="1">
      <alignment horizontal="center" vertical="center"/>
    </xf>
    <xf numFmtId="171" fontId="30" fillId="38" borderId="46" xfId="46" applyNumberFormat="1" applyFont="1" applyFill="1" applyBorder="1" applyAlignment="1">
      <alignment horizontal="center" vertical="center"/>
    </xf>
    <xf numFmtId="171" fontId="56" fillId="39" borderId="24" xfId="0" applyNumberFormat="1" applyFont="1" applyFill="1" applyBorder="1" applyAlignment="1">
      <alignment/>
    </xf>
    <xf numFmtId="171" fontId="56" fillId="39" borderId="26" xfId="0" applyNumberFormat="1" applyFont="1" applyFill="1" applyBorder="1" applyAlignment="1">
      <alignment/>
    </xf>
    <xf numFmtId="171" fontId="65" fillId="39" borderId="26" xfId="0" applyNumberFormat="1" applyFont="1" applyFill="1" applyBorder="1" applyAlignment="1">
      <alignment/>
    </xf>
    <xf numFmtId="171" fontId="66" fillId="39" borderId="26" xfId="0" applyNumberFormat="1" applyFont="1" applyFill="1" applyBorder="1" applyAlignment="1">
      <alignment/>
    </xf>
    <xf numFmtId="171" fontId="66" fillId="39" borderId="27" xfId="0" applyNumberFormat="1" applyFont="1" applyFill="1" applyBorder="1" applyAlignment="1">
      <alignment/>
    </xf>
    <xf numFmtId="171" fontId="56" fillId="39" borderId="28" xfId="0" applyNumberFormat="1" applyFont="1" applyFill="1" applyBorder="1" applyAlignment="1">
      <alignment/>
    </xf>
    <xf numFmtId="171" fontId="55" fillId="39" borderId="28" xfId="0" applyNumberFormat="1" applyFont="1" applyFill="1" applyBorder="1" applyAlignment="1">
      <alignment/>
    </xf>
    <xf numFmtId="171" fontId="56" fillId="39" borderId="10" xfId="0" applyNumberFormat="1" applyFont="1" applyFill="1" applyBorder="1" applyAlignment="1">
      <alignment/>
    </xf>
    <xf numFmtId="171" fontId="66" fillId="39" borderId="31" xfId="0" applyNumberFormat="1" applyFont="1" applyFill="1" applyBorder="1" applyAlignment="1">
      <alignment/>
    </xf>
    <xf numFmtId="171" fontId="55" fillId="39" borderId="31" xfId="0" applyNumberFormat="1" applyFont="1" applyFill="1" applyBorder="1" applyAlignment="1">
      <alignment/>
    </xf>
    <xf numFmtId="171" fontId="55" fillId="39" borderId="26" xfId="0" applyNumberFormat="1" applyFont="1" applyFill="1" applyBorder="1" applyAlignment="1">
      <alignment/>
    </xf>
    <xf numFmtId="171" fontId="56" fillId="39" borderId="27" xfId="0" applyNumberFormat="1" applyFont="1" applyFill="1" applyBorder="1" applyAlignment="1">
      <alignment/>
    </xf>
    <xf numFmtId="171" fontId="56" fillId="35" borderId="0" xfId="0" applyNumberFormat="1" applyFont="1" applyFill="1" applyBorder="1" applyAlignment="1">
      <alignment/>
    </xf>
    <xf numFmtId="171" fontId="58" fillId="8" borderId="36" xfId="0" applyNumberFormat="1" applyFont="1" applyFill="1" applyBorder="1" applyAlignment="1">
      <alignment/>
    </xf>
    <xf numFmtId="171" fontId="58" fillId="8" borderId="38" xfId="0" applyNumberFormat="1" applyFont="1" applyFill="1" applyBorder="1" applyAlignment="1">
      <alignment/>
    </xf>
    <xf numFmtId="171" fontId="67" fillId="36" borderId="48" xfId="0" applyNumberFormat="1" applyFont="1" applyFill="1" applyBorder="1" applyAlignment="1">
      <alignment vertical="center"/>
    </xf>
    <xf numFmtId="171" fontId="67" fillId="36" borderId="49" xfId="0" applyNumberFormat="1" applyFont="1" applyFill="1" applyBorder="1" applyAlignment="1">
      <alignment vertical="center"/>
    </xf>
    <xf numFmtId="171" fontId="22" fillId="36" borderId="50" xfId="0" applyNumberFormat="1" applyFont="1" applyFill="1" applyBorder="1" applyAlignment="1">
      <alignment/>
    </xf>
    <xf numFmtId="171" fontId="34" fillId="39" borderId="10" xfId="0" applyNumberFormat="1" applyFont="1" applyFill="1" applyBorder="1" applyAlignment="1">
      <alignment horizontal="center" vertical="center"/>
    </xf>
    <xf numFmtId="171" fontId="22" fillId="16" borderId="51" xfId="0" applyNumberFormat="1" applyFont="1" applyFill="1" applyBorder="1" applyAlignment="1">
      <alignment/>
    </xf>
    <xf numFmtId="171" fontId="22" fillId="39" borderId="52" xfId="0" applyNumberFormat="1" applyFont="1" applyFill="1" applyBorder="1" applyAlignment="1">
      <alignment/>
    </xf>
    <xf numFmtId="171" fontId="34" fillId="39" borderId="10" xfId="0" applyNumberFormat="1" applyFont="1" applyFill="1" applyBorder="1" applyAlignment="1">
      <alignment/>
    </xf>
    <xf numFmtId="171" fontId="34" fillId="39" borderId="50" xfId="0" applyNumberFormat="1" applyFont="1" applyFill="1" applyBorder="1" applyAlignment="1">
      <alignment/>
    </xf>
    <xf numFmtId="171" fontId="24" fillId="8" borderId="51" xfId="0" applyNumberFormat="1" applyFont="1" applyFill="1" applyBorder="1" applyAlignment="1">
      <alignment/>
    </xf>
    <xf numFmtId="171" fontId="24" fillId="8" borderId="52" xfId="0" applyNumberFormat="1" applyFont="1" applyFill="1" applyBorder="1" applyAlignment="1">
      <alignment/>
    </xf>
    <xf numFmtId="171" fontId="30" fillId="38" borderId="53" xfId="46" applyNumberFormat="1" applyFont="1" applyFill="1" applyBorder="1" applyAlignment="1">
      <alignment/>
    </xf>
    <xf numFmtId="171" fontId="30" fillId="38" borderId="54" xfId="46" applyNumberFormat="1" applyFont="1" applyFill="1" applyBorder="1" applyAlignment="1">
      <alignment/>
    </xf>
    <xf numFmtId="171" fontId="30" fillId="38" borderId="55" xfId="46" applyNumberFormat="1" applyFont="1" applyFill="1" applyBorder="1" applyAlignment="1">
      <alignment/>
    </xf>
    <xf numFmtId="9" fontId="24" fillId="13" borderId="54" xfId="46" applyNumberFormat="1" applyFont="1" applyFill="1" applyBorder="1" applyAlignment="1">
      <alignment/>
    </xf>
    <xf numFmtId="9" fontId="24" fillId="13" borderId="56" xfId="46" applyNumberFormat="1" applyFont="1" applyFill="1" applyBorder="1" applyAlignment="1">
      <alignment/>
    </xf>
    <xf numFmtId="9" fontId="24" fillId="13" borderId="57" xfId="46" applyNumberFormat="1" applyFont="1" applyFill="1" applyBorder="1" applyAlignment="1">
      <alignment/>
    </xf>
    <xf numFmtId="9" fontId="24" fillId="13" borderId="55" xfId="46" applyNumberFormat="1" applyFont="1" applyFill="1" applyBorder="1" applyAlignment="1">
      <alignment/>
    </xf>
    <xf numFmtId="9" fontId="24" fillId="10" borderId="58" xfId="46" applyNumberFormat="1" applyFont="1" applyFill="1" applyBorder="1" applyAlignment="1">
      <alignment/>
    </xf>
    <xf numFmtId="9" fontId="24" fillId="10" borderId="59" xfId="46" applyNumberFormat="1" applyFont="1" applyFill="1" applyBorder="1" applyAlignment="1">
      <alignment/>
    </xf>
    <xf numFmtId="9" fontId="24" fillId="10" borderId="60" xfId="46" applyNumberFormat="1" applyFont="1" applyFill="1" applyBorder="1" applyAlignment="1">
      <alignment/>
    </xf>
    <xf numFmtId="9" fontId="24" fillId="40" borderId="36" xfId="46" applyNumberFormat="1" applyFont="1" applyFill="1" applyBorder="1" applyAlignment="1">
      <alignment/>
    </xf>
    <xf numFmtId="9" fontId="24" fillId="40" borderId="38" xfId="46" applyNumberFormat="1" applyFont="1" applyFill="1" applyBorder="1" applyAlignment="1">
      <alignment/>
    </xf>
    <xf numFmtId="9" fontId="24" fillId="40" borderId="40" xfId="46" applyNumberFormat="1" applyFont="1" applyFill="1" applyBorder="1" applyAlignment="1">
      <alignment/>
    </xf>
    <xf numFmtId="171" fontId="62" fillId="8" borderId="36" xfId="0" applyNumberFormat="1" applyFont="1" applyFill="1" applyBorder="1" applyAlignment="1">
      <alignment/>
    </xf>
    <xf numFmtId="171" fontId="62" fillId="8" borderId="38" xfId="0" applyNumberFormat="1" applyFont="1" applyFill="1" applyBorder="1" applyAlignment="1">
      <alignment/>
    </xf>
    <xf numFmtId="171" fontId="62" fillId="8" borderId="40" xfId="0" applyNumberFormat="1" applyFont="1" applyFill="1" applyBorder="1" applyAlignment="1">
      <alignment/>
    </xf>
    <xf numFmtId="171" fontId="63" fillId="34" borderId="0" xfId="0" applyNumberFormat="1" applyFont="1" applyFill="1" applyAlignment="1">
      <alignment horizontal="right"/>
    </xf>
    <xf numFmtId="171" fontId="62" fillId="8" borderId="24" xfId="0" applyNumberFormat="1" applyFont="1" applyFill="1" applyBorder="1" applyAlignment="1">
      <alignment/>
    </xf>
    <xf numFmtId="171" fontId="62" fillId="8" borderId="27" xfId="0" applyNumberFormat="1" applyFont="1" applyFill="1" applyBorder="1" applyAlignment="1">
      <alignment/>
    </xf>
    <xf numFmtId="171" fontId="63" fillId="39" borderId="40" xfId="0" applyNumberFormat="1" applyFont="1" applyFill="1" applyBorder="1" applyAlignment="1">
      <alignment/>
    </xf>
    <xf numFmtId="171" fontId="22" fillId="34" borderId="61" xfId="46" applyNumberFormat="1" applyFont="1" applyFill="1" applyBorder="1" applyAlignment="1">
      <alignment horizontal="center"/>
    </xf>
    <xf numFmtId="171" fontId="24" fillId="40" borderId="62" xfId="46" applyNumberFormat="1" applyFont="1" applyFill="1" applyBorder="1" applyAlignment="1">
      <alignment/>
    </xf>
    <xf numFmtId="171" fontId="24" fillId="40" borderId="37" xfId="46" applyNumberFormat="1" applyFont="1" applyFill="1" applyBorder="1" applyAlignment="1">
      <alignment/>
    </xf>
    <xf numFmtId="171" fontId="24" fillId="40" borderId="39" xfId="46" applyNumberFormat="1" applyFont="1" applyFill="1" applyBorder="1" applyAlignment="1">
      <alignment/>
    </xf>
    <xf numFmtId="171" fontId="24" fillId="11" borderId="31" xfId="46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Alignment="1">
      <alignment/>
    </xf>
    <xf numFmtId="180" fontId="0" fillId="0" borderId="0" xfId="0" applyNumberFormat="1" applyAlignment="1">
      <alignment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180" fontId="60" fillId="38" borderId="38" xfId="48" applyNumberFormat="1" applyFont="1" applyFill="1" applyBorder="1" applyAlignment="1">
      <alignment/>
    </xf>
    <xf numFmtId="180" fontId="60" fillId="38" borderId="46" xfId="48" applyNumberFormat="1" applyFont="1" applyFill="1" applyBorder="1" applyAlignment="1">
      <alignment/>
    </xf>
    <xf numFmtId="184" fontId="0" fillId="0" borderId="0" xfId="0" applyNumberFormat="1" applyAlignment="1">
      <alignment/>
    </xf>
    <xf numFmtId="179" fontId="0" fillId="10" borderId="62" xfId="48" applyNumberFormat="1" applyFont="1" applyFill="1" applyBorder="1" applyAlignment="1">
      <alignment/>
    </xf>
    <xf numFmtId="179" fontId="0" fillId="10" borderId="37" xfId="48" applyNumberFormat="1" applyFont="1" applyFill="1" applyBorder="1" applyAlignment="1">
      <alignment/>
    </xf>
    <xf numFmtId="179" fontId="0" fillId="10" borderId="41" xfId="48" applyNumberFormat="1" applyFont="1" applyFill="1" applyBorder="1" applyAlignment="1">
      <alignment/>
    </xf>
    <xf numFmtId="179" fontId="0" fillId="10" borderId="37" xfId="0" applyNumberFormat="1" applyFill="1" applyBorder="1" applyAlignment="1">
      <alignment/>
    </xf>
    <xf numFmtId="179" fontId="0" fillId="10" borderId="41" xfId="0" applyNumberFormat="1" applyFill="1" applyBorder="1" applyAlignment="1">
      <alignment/>
    </xf>
    <xf numFmtId="179" fontId="0" fillId="10" borderId="62" xfId="0" applyNumberFormat="1" applyFill="1" applyBorder="1" applyAlignment="1">
      <alignment/>
    </xf>
    <xf numFmtId="179" fontId="0" fillId="10" borderId="35" xfId="0" applyNumberFormat="1" applyFill="1" applyBorder="1" applyAlignment="1">
      <alignment/>
    </xf>
    <xf numFmtId="0" fontId="0" fillId="10" borderId="23" xfId="0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179" fontId="0" fillId="10" borderId="63" xfId="0" applyNumberFormat="1" applyFill="1" applyBorder="1" applyAlignment="1">
      <alignment/>
    </xf>
    <xf numFmtId="179" fontId="0" fillId="10" borderId="64" xfId="0" applyNumberFormat="1" applyFill="1" applyBorder="1" applyAlignment="1">
      <alignment/>
    </xf>
    <xf numFmtId="179" fontId="0" fillId="10" borderId="65" xfId="0" applyNumberFormat="1" applyFill="1" applyBorder="1" applyAlignment="1">
      <alignment/>
    </xf>
    <xf numFmtId="179" fontId="0" fillId="10" borderId="38" xfId="0" applyNumberFormat="1" applyFill="1" applyBorder="1" applyAlignment="1">
      <alignment/>
    </xf>
    <xf numFmtId="179" fontId="0" fillId="10" borderId="38" xfId="48" applyNumberFormat="1" applyFont="1" applyFill="1" applyBorder="1" applyAlignment="1">
      <alignment/>
    </xf>
    <xf numFmtId="180" fontId="60" fillId="38" borderId="40" xfId="48" applyNumberFormat="1" applyFont="1" applyFill="1" applyBorder="1" applyAlignment="1">
      <alignment/>
    </xf>
    <xf numFmtId="0" fontId="54" fillId="38" borderId="18" xfId="0" applyFont="1" applyFill="1" applyBorder="1" applyAlignment="1">
      <alignment/>
    </xf>
    <xf numFmtId="0" fontId="54" fillId="38" borderId="15" xfId="0" applyFont="1" applyFill="1" applyBorder="1" applyAlignment="1">
      <alignment/>
    </xf>
    <xf numFmtId="0" fontId="54" fillId="38" borderId="27" xfId="0" applyFont="1" applyFill="1" applyBorder="1" applyAlignment="1">
      <alignment/>
    </xf>
    <xf numFmtId="179" fontId="54" fillId="38" borderId="66" xfId="0" applyNumberFormat="1" applyFont="1" applyFill="1" applyBorder="1" applyAlignment="1">
      <alignment/>
    </xf>
    <xf numFmtId="179" fontId="0" fillId="10" borderId="35" xfId="48" applyNumberFormat="1" applyFont="1" applyFill="1" applyBorder="1" applyAlignment="1">
      <alignment/>
    </xf>
    <xf numFmtId="9" fontId="0" fillId="4" borderId="54" xfId="0" applyNumberFormat="1" applyFill="1" applyBorder="1" applyAlignment="1">
      <alignment/>
    </xf>
    <xf numFmtId="9" fontId="0" fillId="4" borderId="56" xfId="0" applyNumberFormat="1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5" xfId="0" applyFill="1" applyBorder="1" applyAlignment="1">
      <alignment/>
    </xf>
    <xf numFmtId="9" fontId="0" fillId="4" borderId="55" xfId="0" applyNumberFormat="1" applyFill="1" applyBorder="1" applyAlignment="1">
      <alignment/>
    </xf>
    <xf numFmtId="9" fontId="0" fillId="4" borderId="45" xfId="0" applyNumberFormat="1" applyFill="1" applyBorder="1" applyAlignment="1">
      <alignment/>
    </xf>
    <xf numFmtId="9" fontId="0" fillId="4" borderId="59" xfId="0" applyNumberFormat="1" applyFill="1" applyBorder="1" applyAlignment="1">
      <alignment/>
    </xf>
    <xf numFmtId="9" fontId="0" fillId="4" borderId="47" xfId="0" applyNumberFormat="1" applyFill="1" applyBorder="1" applyAlignment="1">
      <alignment/>
    </xf>
    <xf numFmtId="179" fontId="0" fillId="10" borderId="67" xfId="0" applyNumberFormat="1" applyFill="1" applyBorder="1" applyAlignment="1">
      <alignment/>
    </xf>
    <xf numFmtId="9" fontId="0" fillId="38" borderId="68" xfId="0" applyNumberFormat="1" applyFill="1" applyBorder="1" applyAlignment="1">
      <alignment/>
    </xf>
    <xf numFmtId="0" fontId="0" fillId="38" borderId="68" xfId="0" applyFill="1" applyBorder="1" applyAlignment="1">
      <alignment/>
    </xf>
    <xf numFmtId="179" fontId="54" fillId="38" borderId="69" xfId="0" applyNumberFormat="1" applyFont="1" applyFill="1" applyBorder="1" applyAlignment="1">
      <alignment/>
    </xf>
    <xf numFmtId="0" fontId="0" fillId="4" borderId="38" xfId="0" applyFill="1" applyBorder="1" applyAlignment="1">
      <alignment/>
    </xf>
    <xf numFmtId="179" fontId="0" fillId="10" borderId="38" xfId="0" applyNumberFormat="1" applyFill="1" applyBorder="1" applyAlignment="1">
      <alignment/>
    </xf>
    <xf numFmtId="179" fontId="0" fillId="10" borderId="38" xfId="0" applyNumberFormat="1" applyFill="1" applyBorder="1" applyAlignment="1">
      <alignment horizontal="center"/>
    </xf>
    <xf numFmtId="9" fontId="0" fillId="4" borderId="70" xfId="0" applyNumberFormat="1" applyFill="1" applyBorder="1" applyAlignment="1">
      <alignment/>
    </xf>
    <xf numFmtId="179" fontId="0" fillId="10" borderId="36" xfId="0" applyNumberFormat="1" applyFill="1" applyBorder="1" applyAlignment="1">
      <alignment/>
    </xf>
    <xf numFmtId="179" fontId="0" fillId="10" borderId="36" xfId="48" applyNumberFormat="1" applyFont="1" applyFill="1" applyBorder="1" applyAlignment="1">
      <alignment/>
    </xf>
    <xf numFmtId="184" fontId="54" fillId="38" borderId="15" xfId="0" applyNumberFormat="1" applyFont="1" applyFill="1" applyBorder="1" applyAlignment="1">
      <alignment/>
    </xf>
    <xf numFmtId="0" fontId="0" fillId="4" borderId="59" xfId="0" applyFill="1" applyBorder="1" applyAlignment="1">
      <alignment/>
    </xf>
    <xf numFmtId="179" fontId="54" fillId="38" borderId="71" xfId="0" applyNumberFormat="1" applyFont="1" applyFill="1" applyBorder="1" applyAlignment="1">
      <alignment/>
    </xf>
    <xf numFmtId="0" fontId="54" fillId="38" borderId="72" xfId="0" applyFont="1" applyFill="1" applyBorder="1" applyAlignment="1">
      <alignment/>
    </xf>
    <xf numFmtId="179" fontId="54" fillId="38" borderId="73" xfId="0" applyNumberFormat="1" applyFont="1" applyFill="1" applyBorder="1" applyAlignment="1">
      <alignment/>
    </xf>
    <xf numFmtId="0" fontId="0" fillId="4" borderId="58" xfId="0" applyFill="1" applyBorder="1" applyAlignment="1">
      <alignment/>
    </xf>
    <xf numFmtId="179" fontId="0" fillId="10" borderId="13" xfId="0" applyNumberFormat="1" applyFill="1" applyBorder="1" applyAlignment="1">
      <alignment/>
    </xf>
    <xf numFmtId="9" fontId="0" fillId="4" borderId="37" xfId="0" applyNumberFormat="1" applyFill="1" applyBorder="1" applyAlignment="1">
      <alignment/>
    </xf>
    <xf numFmtId="0" fontId="0" fillId="4" borderId="37" xfId="0" applyFill="1" applyBorder="1" applyAlignment="1">
      <alignment/>
    </xf>
    <xf numFmtId="179" fontId="0" fillId="10" borderId="46" xfId="48" applyNumberFormat="1" applyFont="1" applyFill="1" applyBorder="1" applyAlignment="1">
      <alignment/>
    </xf>
    <xf numFmtId="0" fontId="0" fillId="4" borderId="41" xfId="0" applyFill="1" applyBorder="1" applyAlignment="1">
      <alignment/>
    </xf>
    <xf numFmtId="9" fontId="0" fillId="4" borderId="59" xfId="48" applyNumberFormat="1" applyFont="1" applyFill="1" applyBorder="1" applyAlignment="1">
      <alignment/>
    </xf>
    <xf numFmtId="0" fontId="0" fillId="38" borderId="25" xfId="0" applyFill="1" applyBorder="1" applyAlignment="1">
      <alignment horizontal="center" vertical="center"/>
    </xf>
    <xf numFmtId="9" fontId="0" fillId="4" borderId="58" xfId="0" applyNumberFormat="1" applyFill="1" applyBorder="1" applyAlignment="1">
      <alignment/>
    </xf>
    <xf numFmtId="9" fontId="0" fillId="4" borderId="62" xfId="0" applyNumberFormat="1" applyFill="1" applyBorder="1" applyAlignment="1">
      <alignment/>
    </xf>
    <xf numFmtId="179" fontId="0" fillId="10" borderId="16" xfId="0" applyNumberFormat="1" applyFill="1" applyBorder="1" applyAlignment="1">
      <alignment/>
    </xf>
    <xf numFmtId="9" fontId="0" fillId="38" borderId="74" xfId="0" applyNumberFormat="1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10" borderId="75" xfId="0" applyFill="1" applyBorder="1" applyAlignment="1">
      <alignment horizontal="center"/>
    </xf>
    <xf numFmtId="0" fontId="0" fillId="38" borderId="10" xfId="0" applyFill="1" applyBorder="1" applyAlignment="1">
      <alignment/>
    </xf>
    <xf numFmtId="184" fontId="0" fillId="38" borderId="24" xfId="0" applyNumberFormat="1" applyFill="1" applyBorder="1" applyAlignment="1">
      <alignment/>
    </xf>
    <xf numFmtId="184" fontId="0" fillId="38" borderId="26" xfId="0" applyNumberFormat="1" applyFill="1" applyBorder="1" applyAlignment="1">
      <alignment/>
    </xf>
    <xf numFmtId="184" fontId="0" fillId="38" borderId="27" xfId="0" applyNumberForma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0" xfId="0" applyFill="1" applyBorder="1" applyAlignment="1">
      <alignment/>
    </xf>
    <xf numFmtId="0" fontId="0" fillId="38" borderId="4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49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50" xfId="0" applyFill="1" applyBorder="1" applyAlignment="1">
      <alignment/>
    </xf>
    <xf numFmtId="0" fontId="0" fillId="38" borderId="20" xfId="0" applyFill="1" applyBorder="1" applyAlignment="1">
      <alignment/>
    </xf>
    <xf numFmtId="0" fontId="54" fillId="38" borderId="10" xfId="0" applyFont="1" applyFill="1" applyBorder="1" applyAlignment="1">
      <alignment/>
    </xf>
    <xf numFmtId="9" fontId="0" fillId="4" borderId="54" xfId="52" applyNumberFormat="1" applyFont="1" applyFill="1" applyBorder="1" applyAlignment="1">
      <alignment/>
    </xf>
    <xf numFmtId="179" fontId="0" fillId="10" borderId="44" xfId="48" applyNumberFormat="1" applyFont="1" applyFill="1" applyBorder="1" applyAlignment="1">
      <alignment/>
    </xf>
    <xf numFmtId="9" fontId="0" fillId="4" borderId="35" xfId="0" applyNumberFormat="1" applyFill="1" applyBorder="1" applyAlignment="1">
      <alignment/>
    </xf>
    <xf numFmtId="179" fontId="0" fillId="10" borderId="12" xfId="0" applyNumberFormat="1" applyFill="1" applyBorder="1" applyAlignment="1">
      <alignment/>
    </xf>
    <xf numFmtId="179" fontId="0" fillId="10" borderId="44" xfId="0" applyNumberFormat="1" applyFill="1" applyBorder="1" applyAlignment="1">
      <alignment/>
    </xf>
    <xf numFmtId="9" fontId="0" fillId="38" borderId="76" xfId="0" applyNumberFormat="1" applyFill="1" applyBorder="1" applyAlignment="1">
      <alignment/>
    </xf>
    <xf numFmtId="9" fontId="0" fillId="4" borderId="41" xfId="0" applyNumberFormat="1" applyFill="1" applyBorder="1" applyAlignment="1">
      <alignment/>
    </xf>
    <xf numFmtId="179" fontId="0" fillId="10" borderId="14" xfId="0" applyNumberFormat="1" applyFill="1" applyBorder="1" applyAlignment="1">
      <alignment/>
    </xf>
    <xf numFmtId="179" fontId="0" fillId="10" borderId="46" xfId="0" applyNumberFormat="1" applyFill="1" applyBorder="1" applyAlignment="1">
      <alignment/>
    </xf>
    <xf numFmtId="9" fontId="0" fillId="38" borderId="77" xfId="0" applyNumberFormat="1" applyFill="1" applyBorder="1" applyAlignment="1">
      <alignment/>
    </xf>
    <xf numFmtId="179" fontId="0" fillId="10" borderId="17" xfId="0" applyNumberFormat="1" applyFill="1" applyBorder="1" applyAlignment="1">
      <alignment/>
    </xf>
    <xf numFmtId="179" fontId="54" fillId="38" borderId="72" xfId="0" applyNumberFormat="1" applyFont="1" applyFill="1" applyBorder="1" applyAlignment="1">
      <alignment/>
    </xf>
    <xf numFmtId="179" fontId="0" fillId="10" borderId="76" xfId="0" applyNumberFormat="1" applyFill="1" applyBorder="1" applyAlignment="1">
      <alignment/>
    </xf>
    <xf numFmtId="179" fontId="0" fillId="10" borderId="68" xfId="0" applyNumberFormat="1" applyFill="1" applyBorder="1" applyAlignment="1">
      <alignment/>
    </xf>
    <xf numFmtId="179" fontId="0" fillId="10" borderId="77" xfId="0" applyNumberFormat="1" applyFill="1" applyBorder="1" applyAlignment="1">
      <alignment/>
    </xf>
    <xf numFmtId="179" fontId="0" fillId="10" borderId="74" xfId="0" applyNumberFormat="1" applyFill="1" applyBorder="1" applyAlignment="1">
      <alignment/>
    </xf>
    <xf numFmtId="179" fontId="0" fillId="10" borderId="78" xfId="0" applyNumberFormat="1" applyFill="1" applyBorder="1" applyAlignment="1">
      <alignment/>
    </xf>
    <xf numFmtId="179" fontId="54" fillId="38" borderId="20" xfId="0" applyNumberFormat="1" applyFont="1" applyFill="1" applyBorder="1" applyAlignment="1">
      <alignment/>
    </xf>
    <xf numFmtId="9" fontId="0" fillId="10" borderId="54" xfId="0" applyNumberFormat="1" applyFill="1" applyBorder="1" applyAlignment="1">
      <alignment/>
    </xf>
    <xf numFmtId="9" fontId="0" fillId="10" borderId="56" xfId="0" applyNumberFormat="1" applyFill="1" applyBorder="1" applyAlignment="1">
      <alignment/>
    </xf>
    <xf numFmtId="9" fontId="0" fillId="10" borderId="55" xfId="0" applyNumberFormat="1" applyFill="1" applyBorder="1" applyAlignment="1">
      <alignment/>
    </xf>
    <xf numFmtId="9" fontId="0" fillId="10" borderId="70" xfId="0" applyNumberFormat="1" applyFill="1" applyBorder="1" applyAlignment="1">
      <alignment/>
    </xf>
    <xf numFmtId="9" fontId="0" fillId="10" borderId="57" xfId="0" applyNumberFormat="1" applyFill="1" applyBorder="1" applyAlignment="1">
      <alignment/>
    </xf>
    <xf numFmtId="9" fontId="54" fillId="38" borderId="72" xfId="0" applyNumberFormat="1" applyFont="1" applyFill="1" applyBorder="1" applyAlignment="1">
      <alignment/>
    </xf>
    <xf numFmtId="179" fontId="0" fillId="10" borderId="63" xfId="48" applyNumberFormat="1" applyFont="1" applyFill="1" applyBorder="1" applyAlignment="1">
      <alignment/>
    </xf>
    <xf numFmtId="179" fontId="0" fillId="10" borderId="64" xfId="48" applyNumberFormat="1" applyFont="1" applyFill="1" applyBorder="1" applyAlignment="1">
      <alignment/>
    </xf>
    <xf numFmtId="179" fontId="0" fillId="10" borderId="65" xfId="48" applyNumberFormat="1" applyFont="1" applyFill="1" applyBorder="1" applyAlignment="1">
      <alignment/>
    </xf>
    <xf numFmtId="179" fontId="0" fillId="10" borderId="67" xfId="48" applyNumberFormat="1" applyFont="1" applyFill="1" applyBorder="1" applyAlignment="1">
      <alignment/>
    </xf>
    <xf numFmtId="9" fontId="0" fillId="4" borderId="63" xfId="48" applyNumberFormat="1" applyFont="1" applyFill="1" applyBorder="1" applyAlignment="1">
      <alignment/>
    </xf>
    <xf numFmtId="9" fontId="0" fillId="4" borderId="64" xfId="48" applyNumberFormat="1" applyFont="1" applyFill="1" applyBorder="1" applyAlignment="1">
      <alignment/>
    </xf>
    <xf numFmtId="9" fontId="0" fillId="4" borderId="65" xfId="48" applyNumberFormat="1" applyFont="1" applyFill="1" applyBorder="1" applyAlignment="1">
      <alignment/>
    </xf>
    <xf numFmtId="9" fontId="0" fillId="4" borderId="67" xfId="48" applyNumberFormat="1" applyFont="1" applyFill="1" applyBorder="1" applyAlignment="1">
      <alignment/>
    </xf>
    <xf numFmtId="179" fontId="54" fillId="38" borderId="22" xfId="0" applyNumberFormat="1" applyFont="1" applyFill="1" applyBorder="1" applyAlignment="1">
      <alignment/>
    </xf>
    <xf numFmtId="179" fontId="0" fillId="4" borderId="54" xfId="0" applyNumberFormat="1" applyFill="1" applyBorder="1" applyAlignment="1">
      <alignment/>
    </xf>
    <xf numFmtId="179" fontId="0" fillId="4" borderId="56" xfId="0" applyNumberFormat="1" applyFill="1" applyBorder="1" applyAlignment="1">
      <alignment/>
    </xf>
    <xf numFmtId="179" fontId="0" fillId="4" borderId="55" xfId="0" applyNumberFormat="1" applyFill="1" applyBorder="1" applyAlignment="1">
      <alignment/>
    </xf>
    <xf numFmtId="179" fontId="0" fillId="4" borderId="70" xfId="0" applyNumberFormat="1" applyFill="1" applyBorder="1" applyAlignment="1">
      <alignment/>
    </xf>
    <xf numFmtId="179" fontId="0" fillId="4" borderId="57" xfId="0" applyNumberFormat="1" applyFill="1" applyBorder="1" applyAlignment="1">
      <alignment/>
    </xf>
    <xf numFmtId="0" fontId="0" fillId="6" borderId="28" xfId="0" applyFill="1" applyBorder="1" applyAlignment="1">
      <alignment wrapText="1"/>
    </xf>
    <xf numFmtId="184" fontId="0" fillId="38" borderId="32" xfId="0" applyNumberFormat="1" applyFill="1" applyBorder="1" applyAlignment="1">
      <alignment/>
    </xf>
    <xf numFmtId="171" fontId="66" fillId="39" borderId="32" xfId="0" applyNumberFormat="1" applyFont="1" applyFill="1" applyBorder="1" applyAlignment="1">
      <alignment/>
    </xf>
    <xf numFmtId="170" fontId="56" fillId="13" borderId="11" xfId="48" applyFont="1" applyFill="1" applyBorder="1" applyAlignment="1">
      <alignment/>
    </xf>
    <xf numFmtId="170" fontId="56" fillId="37" borderId="10" xfId="48" applyFont="1" applyFill="1" applyBorder="1" applyAlignment="1">
      <alignment/>
    </xf>
    <xf numFmtId="171" fontId="62" fillId="39" borderId="40" xfId="0" applyNumberFormat="1" applyFont="1" applyFill="1" applyBorder="1" applyAlignment="1">
      <alignment/>
    </xf>
    <xf numFmtId="171" fontId="62" fillId="34" borderId="0" xfId="0" applyNumberFormat="1" applyFont="1" applyFill="1" applyAlignment="1">
      <alignment horizontal="right"/>
    </xf>
    <xf numFmtId="171" fontId="62" fillId="39" borderId="79" xfId="0" applyNumberFormat="1" applyFont="1" applyFill="1" applyBorder="1" applyAlignment="1">
      <alignment/>
    </xf>
    <xf numFmtId="171" fontId="63" fillId="39" borderId="23" xfId="0" applyNumberFormat="1" applyFont="1" applyFill="1" applyBorder="1" applyAlignment="1">
      <alignment/>
    </xf>
    <xf numFmtId="171" fontId="62" fillId="8" borderId="22" xfId="0" applyNumberFormat="1" applyFont="1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28" xfId="0" applyFill="1" applyBorder="1" applyAlignment="1">
      <alignment/>
    </xf>
    <xf numFmtId="0" fontId="0" fillId="13" borderId="30" xfId="0" applyFill="1" applyBorder="1" applyAlignment="1">
      <alignment/>
    </xf>
    <xf numFmtId="184" fontId="0" fillId="19" borderId="25" xfId="0" applyNumberFormat="1" applyFill="1" applyBorder="1" applyAlignment="1">
      <alignment/>
    </xf>
    <xf numFmtId="184" fontId="0" fillId="19" borderId="28" xfId="0" applyNumberFormat="1" applyFill="1" applyBorder="1" applyAlignment="1">
      <alignment/>
    </xf>
    <xf numFmtId="184" fontId="0" fillId="19" borderId="30" xfId="0" applyNumberFormat="1" applyFill="1" applyBorder="1" applyAlignment="1">
      <alignment/>
    </xf>
    <xf numFmtId="0" fontId="0" fillId="19" borderId="48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49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9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0" xfId="0" applyFill="1" applyBorder="1" applyAlignment="1">
      <alignment/>
    </xf>
    <xf numFmtId="179" fontId="0" fillId="10" borderId="54" xfId="0" applyNumberFormat="1" applyFill="1" applyBorder="1" applyAlignment="1">
      <alignment/>
    </xf>
    <xf numFmtId="179" fontId="0" fillId="10" borderId="56" xfId="0" applyNumberFormat="1" applyFill="1" applyBorder="1" applyAlignment="1">
      <alignment/>
    </xf>
    <xf numFmtId="179" fontId="0" fillId="10" borderId="55" xfId="0" applyNumberFormat="1" applyFill="1" applyBorder="1" applyAlignment="1">
      <alignment/>
    </xf>
    <xf numFmtId="179" fontId="0" fillId="10" borderId="70" xfId="0" applyNumberFormat="1" applyFill="1" applyBorder="1" applyAlignment="1">
      <alignment/>
    </xf>
    <xf numFmtId="179" fontId="0" fillId="10" borderId="57" xfId="0" applyNumberFormat="1" applyFill="1" applyBorder="1" applyAlignment="1">
      <alignment/>
    </xf>
    <xf numFmtId="9" fontId="60" fillId="38" borderId="54" xfId="52" applyFont="1" applyFill="1" applyBorder="1" applyAlignment="1">
      <alignment/>
    </xf>
    <xf numFmtId="180" fontId="60" fillId="38" borderId="44" xfId="48" applyNumberFormat="1" applyFont="1" applyFill="1" applyBorder="1" applyAlignment="1">
      <alignment/>
    </xf>
    <xf numFmtId="9" fontId="60" fillId="38" borderId="70" xfId="52" applyFont="1" applyFill="1" applyBorder="1" applyAlignment="1">
      <alignment/>
    </xf>
    <xf numFmtId="184" fontId="60" fillId="38" borderId="37" xfId="48" applyNumberFormat="1" applyFont="1" applyFill="1" applyBorder="1" applyAlignment="1">
      <alignment/>
    </xf>
    <xf numFmtId="9" fontId="60" fillId="38" borderId="72" xfId="52" applyFont="1" applyFill="1" applyBorder="1" applyAlignment="1">
      <alignment/>
    </xf>
    <xf numFmtId="0" fontId="64" fillId="40" borderId="25" xfId="0" applyFont="1" applyFill="1" applyBorder="1" applyAlignment="1">
      <alignment horizontal="center"/>
    </xf>
    <xf numFmtId="9" fontId="0" fillId="4" borderId="45" xfId="48" applyNumberFormat="1" applyFont="1" applyFill="1" applyBorder="1" applyAlignment="1">
      <alignment/>
    </xf>
    <xf numFmtId="9" fontId="0" fillId="4" borderId="47" xfId="48" applyNumberFormat="1" applyFont="1" applyFill="1" applyBorder="1" applyAlignment="1">
      <alignment/>
    </xf>
    <xf numFmtId="0" fontId="64" fillId="40" borderId="19" xfId="0" applyFont="1" applyFill="1" applyBorder="1" applyAlignment="1">
      <alignment horizontal="center"/>
    </xf>
    <xf numFmtId="184" fontId="64" fillId="40" borderId="25" xfId="0" applyNumberFormat="1" applyFont="1" applyFill="1" applyBorder="1" applyAlignment="1">
      <alignment horizontal="center"/>
    </xf>
    <xf numFmtId="171" fontId="24" fillId="8" borderId="26" xfId="0" applyNumberFormat="1" applyFont="1" applyFill="1" applyBorder="1" applyAlignment="1">
      <alignment/>
    </xf>
    <xf numFmtId="171" fontId="24" fillId="8" borderId="27" xfId="0" applyNumberFormat="1" applyFont="1" applyFill="1" applyBorder="1" applyAlignment="1">
      <alignment/>
    </xf>
    <xf numFmtId="171" fontId="68" fillId="0" borderId="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80" fontId="39" fillId="0" borderId="0" xfId="0" applyNumberFormat="1" applyFont="1" applyFill="1" applyBorder="1" applyAlignment="1">
      <alignment/>
    </xf>
    <xf numFmtId="179" fontId="39" fillId="0" borderId="0" xfId="0" applyNumberFormat="1" applyFont="1" applyFill="1" applyBorder="1" applyAlignment="1">
      <alignment/>
    </xf>
    <xf numFmtId="184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84" fontId="60" fillId="38" borderId="80" xfId="48" applyNumberFormat="1" applyFont="1" applyFill="1" applyBorder="1" applyAlignment="1">
      <alignment/>
    </xf>
    <xf numFmtId="184" fontId="60" fillId="38" borderId="73" xfId="48" applyNumberFormat="1" applyFont="1" applyFill="1" applyBorder="1" applyAlignment="1">
      <alignment/>
    </xf>
    <xf numFmtId="180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38" borderId="21" xfId="0" applyFont="1" applyFill="1" applyBorder="1" applyAlignment="1">
      <alignment/>
    </xf>
    <xf numFmtId="0" fontId="36" fillId="38" borderId="0" xfId="0" applyFont="1" applyFill="1" applyBorder="1" applyAlignment="1">
      <alignment/>
    </xf>
    <xf numFmtId="0" fontId="36" fillId="38" borderId="22" xfId="0" applyFont="1" applyFill="1" applyBorder="1" applyAlignment="1">
      <alignment/>
    </xf>
    <xf numFmtId="0" fontId="36" fillId="19" borderId="21" xfId="0" applyFont="1" applyFill="1" applyBorder="1" applyAlignment="1">
      <alignment/>
    </xf>
    <xf numFmtId="171" fontId="30" fillId="38" borderId="23" xfId="46" applyNumberFormat="1" applyFont="1" applyFill="1" applyBorder="1" applyAlignment="1">
      <alignment/>
    </xf>
    <xf numFmtId="171" fontId="30" fillId="38" borderId="10" xfId="46" applyNumberFormat="1" applyFont="1" applyFill="1" applyBorder="1" applyAlignment="1">
      <alignment/>
    </xf>
    <xf numFmtId="186" fontId="30" fillId="38" borderId="35" xfId="46" applyNumberFormat="1" applyFont="1" applyFill="1" applyBorder="1" applyAlignment="1">
      <alignment/>
    </xf>
    <xf numFmtId="171" fontId="59" fillId="19" borderId="18" xfId="0" applyNumberFormat="1" applyFont="1" applyFill="1" applyBorder="1" applyAlignment="1">
      <alignment horizontal="center" vertical="center" textRotation="90"/>
    </xf>
    <xf numFmtId="171" fontId="59" fillId="19" borderId="11" xfId="0" applyNumberFormat="1" applyFont="1" applyFill="1" applyBorder="1" applyAlignment="1">
      <alignment horizontal="center" vertical="center" textRotation="90"/>
    </xf>
    <xf numFmtId="171" fontId="34" fillId="36" borderId="0" xfId="0" applyNumberFormat="1" applyFont="1" applyFill="1" applyBorder="1" applyAlignment="1">
      <alignment horizontal="left" vertical="center"/>
    </xf>
    <xf numFmtId="171" fontId="34" fillId="36" borderId="29" xfId="0" applyNumberFormat="1" applyFont="1" applyFill="1" applyBorder="1" applyAlignment="1">
      <alignment horizontal="left" vertical="center"/>
    </xf>
    <xf numFmtId="171" fontId="63" fillId="37" borderId="18" xfId="0" applyNumberFormat="1" applyFont="1" applyFill="1" applyBorder="1" applyAlignment="1">
      <alignment horizontal="left"/>
    </xf>
    <xf numFmtId="171" fontId="63" fillId="37" borderId="15" xfId="0" applyNumberFormat="1" applyFont="1" applyFill="1" applyBorder="1" applyAlignment="1">
      <alignment horizontal="left"/>
    </xf>
    <xf numFmtId="171" fontId="63" fillId="37" borderId="11" xfId="0" applyNumberFormat="1" applyFont="1" applyFill="1" applyBorder="1" applyAlignment="1">
      <alignment horizontal="left"/>
    </xf>
    <xf numFmtId="171" fontId="56" fillId="40" borderId="81" xfId="0" applyNumberFormat="1" applyFont="1" applyFill="1" applyBorder="1" applyAlignment="1">
      <alignment horizontal="center"/>
    </xf>
    <xf numFmtId="171" fontId="56" fillId="40" borderId="21" xfId="0" applyNumberFormat="1" applyFont="1" applyFill="1" applyBorder="1" applyAlignment="1">
      <alignment horizontal="center"/>
    </xf>
    <xf numFmtId="171" fontId="56" fillId="40" borderId="19" xfId="0" applyNumberFormat="1" applyFont="1" applyFill="1" applyBorder="1" applyAlignment="1">
      <alignment horizontal="center"/>
    </xf>
    <xf numFmtId="171" fontId="54" fillId="39" borderId="69" xfId="0" applyNumberFormat="1" applyFont="1" applyFill="1" applyBorder="1" applyAlignment="1">
      <alignment horizontal="left"/>
    </xf>
    <xf numFmtId="171" fontId="54" fillId="39" borderId="22" xfId="0" applyNumberFormat="1" applyFont="1" applyFill="1" applyBorder="1" applyAlignment="1">
      <alignment horizontal="left"/>
    </xf>
    <xf numFmtId="171" fontId="54" fillId="39" borderId="20" xfId="0" applyNumberFormat="1" applyFont="1" applyFill="1" applyBorder="1" applyAlignment="1">
      <alignment horizontal="left"/>
    </xf>
    <xf numFmtId="171" fontId="64" fillId="41" borderId="18" xfId="0" applyNumberFormat="1" applyFont="1" applyFill="1" applyBorder="1" applyAlignment="1">
      <alignment horizontal="left"/>
    </xf>
    <xf numFmtId="171" fontId="64" fillId="41" borderId="15" xfId="0" applyNumberFormat="1" applyFont="1" applyFill="1" applyBorder="1" applyAlignment="1">
      <alignment horizontal="left"/>
    </xf>
    <xf numFmtId="171" fontId="64" fillId="41" borderId="11" xfId="0" applyNumberFormat="1" applyFont="1" applyFill="1" applyBorder="1" applyAlignment="1">
      <alignment horizontal="left"/>
    </xf>
    <xf numFmtId="171" fontId="57" fillId="39" borderId="18" xfId="0" applyNumberFormat="1" applyFont="1" applyFill="1" applyBorder="1" applyAlignment="1">
      <alignment horizontal="left"/>
    </xf>
    <xf numFmtId="171" fontId="57" fillId="39" borderId="11" xfId="0" applyNumberFormat="1" applyFont="1" applyFill="1" applyBorder="1" applyAlignment="1">
      <alignment horizontal="left"/>
    </xf>
    <xf numFmtId="171" fontId="57" fillId="39" borderId="48" xfId="0" applyNumberFormat="1" applyFont="1" applyFill="1" applyBorder="1" applyAlignment="1">
      <alignment horizontal="left"/>
    </xf>
    <xf numFmtId="171" fontId="57" fillId="39" borderId="50" xfId="0" applyNumberFormat="1" applyFont="1" applyFill="1" applyBorder="1" applyAlignment="1">
      <alignment horizontal="left"/>
    </xf>
    <xf numFmtId="171" fontId="54" fillId="33" borderId="15" xfId="0" applyNumberFormat="1" applyFont="1" applyFill="1" applyBorder="1" applyAlignment="1">
      <alignment horizontal="center"/>
    </xf>
    <xf numFmtId="171" fontId="54" fillId="33" borderId="11" xfId="0" applyNumberFormat="1" applyFont="1" applyFill="1" applyBorder="1" applyAlignment="1">
      <alignment horizontal="center"/>
    </xf>
    <xf numFmtId="0" fontId="61" fillId="41" borderId="18" xfId="0" applyFont="1" applyFill="1" applyBorder="1" applyAlignment="1">
      <alignment horizontal="center" vertical="center"/>
    </xf>
    <xf numFmtId="0" fontId="61" fillId="41" borderId="15" xfId="0" applyFont="1" applyFill="1" applyBorder="1" applyAlignment="1">
      <alignment horizontal="center" vertical="center"/>
    </xf>
    <xf numFmtId="0" fontId="61" fillId="41" borderId="11" xfId="0" applyFont="1" applyFill="1" applyBorder="1" applyAlignment="1">
      <alignment horizontal="center" vertical="center"/>
    </xf>
    <xf numFmtId="171" fontId="54" fillId="37" borderId="18" xfId="0" applyNumberFormat="1" applyFont="1" applyFill="1" applyBorder="1" applyAlignment="1">
      <alignment horizontal="left"/>
    </xf>
    <xf numFmtId="171" fontId="54" fillId="37" borderId="15" xfId="0" applyNumberFormat="1" applyFont="1" applyFill="1" applyBorder="1" applyAlignment="1">
      <alignment horizontal="left"/>
    </xf>
    <xf numFmtId="171" fontId="54" fillId="37" borderId="11" xfId="0" applyNumberFormat="1" applyFont="1" applyFill="1" applyBorder="1" applyAlignment="1">
      <alignment horizontal="left"/>
    </xf>
    <xf numFmtId="171" fontId="56" fillId="39" borderId="18" xfId="0" applyNumberFormat="1" applyFont="1" applyFill="1" applyBorder="1" applyAlignment="1">
      <alignment horizontal="left"/>
    </xf>
    <xf numFmtId="171" fontId="56" fillId="39" borderId="11" xfId="0" applyNumberFormat="1" applyFont="1" applyFill="1" applyBorder="1" applyAlignment="1">
      <alignment horizontal="left"/>
    </xf>
    <xf numFmtId="171" fontId="63" fillId="39" borderId="18" xfId="0" applyNumberFormat="1" applyFont="1" applyFill="1" applyBorder="1" applyAlignment="1">
      <alignment horizontal="left"/>
    </xf>
    <xf numFmtId="171" fontId="63" fillId="39" borderId="11" xfId="0" applyNumberFormat="1" applyFont="1" applyFill="1" applyBorder="1" applyAlignment="1">
      <alignment horizontal="left"/>
    </xf>
    <xf numFmtId="171" fontId="61" fillId="41" borderId="18" xfId="0" applyNumberFormat="1" applyFont="1" applyFill="1" applyBorder="1" applyAlignment="1">
      <alignment horizontal="center" vertical="center"/>
    </xf>
    <xf numFmtId="171" fontId="61" fillId="41" borderId="15" xfId="0" applyNumberFormat="1" applyFont="1" applyFill="1" applyBorder="1" applyAlignment="1">
      <alignment horizontal="center" vertical="center"/>
    </xf>
    <xf numFmtId="171" fontId="61" fillId="41" borderId="11" xfId="0" applyNumberFormat="1" applyFont="1" applyFill="1" applyBorder="1" applyAlignment="1">
      <alignment horizontal="center" vertical="center"/>
    </xf>
    <xf numFmtId="0" fontId="54" fillId="42" borderId="18" xfId="0" applyFont="1" applyFill="1" applyBorder="1" applyAlignment="1">
      <alignment horizontal="center" vertical="center"/>
    </xf>
    <xf numFmtId="0" fontId="54" fillId="42" borderId="11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4" fillId="42" borderId="48" xfId="0" applyFont="1" applyFill="1" applyBorder="1" applyAlignment="1">
      <alignment horizontal="center" vertical="center" wrapText="1"/>
    </xf>
    <xf numFmtId="0" fontId="54" fillId="42" borderId="19" xfId="0" applyFont="1" applyFill="1" applyBorder="1" applyAlignment="1">
      <alignment horizontal="center" vertical="center" wrapText="1"/>
    </xf>
    <xf numFmtId="0" fontId="69" fillId="2" borderId="48" xfId="0" applyFont="1" applyFill="1" applyBorder="1" applyAlignment="1">
      <alignment horizontal="center" vertical="center" wrapText="1"/>
    </xf>
    <xf numFmtId="0" fontId="69" fillId="2" borderId="19" xfId="0" applyFont="1" applyFill="1" applyBorder="1" applyAlignment="1">
      <alignment horizontal="center" vertical="center" wrapText="1"/>
    </xf>
    <xf numFmtId="0" fontId="54" fillId="42" borderId="48" xfId="0" applyFont="1" applyFill="1" applyBorder="1" applyAlignment="1">
      <alignment horizontal="center" vertical="center"/>
    </xf>
    <xf numFmtId="0" fontId="54" fillId="42" borderId="19" xfId="0" applyFont="1" applyFill="1" applyBorder="1" applyAlignment="1">
      <alignment horizontal="center" vertical="center"/>
    </xf>
    <xf numFmtId="0" fontId="69" fillId="2" borderId="48" xfId="0" applyFont="1" applyFill="1" applyBorder="1" applyAlignment="1">
      <alignment horizontal="center" vertical="center"/>
    </xf>
    <xf numFmtId="0" fontId="69" fillId="2" borderId="19" xfId="0" applyFont="1" applyFill="1" applyBorder="1" applyAlignment="1">
      <alignment horizontal="center" vertical="center"/>
    </xf>
    <xf numFmtId="0" fontId="70" fillId="43" borderId="25" xfId="0" applyFont="1" applyFill="1" applyBorder="1" applyAlignment="1">
      <alignment horizontal="center" vertical="center" wrapText="1"/>
    </xf>
    <xf numFmtId="0" fontId="70" fillId="43" borderId="30" xfId="0" applyFont="1" applyFill="1" applyBorder="1" applyAlignment="1">
      <alignment horizontal="center" vertical="center" wrapText="1"/>
    </xf>
    <xf numFmtId="0" fontId="54" fillId="2" borderId="48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0" fontId="54" fillId="43" borderId="18" xfId="0" applyFont="1" applyFill="1" applyBorder="1" applyAlignment="1">
      <alignment horizontal="center" vertical="center" wrapText="1"/>
    </xf>
    <xf numFmtId="0" fontId="54" fillId="43" borderId="15" xfId="0" applyFont="1" applyFill="1" applyBorder="1" applyAlignment="1">
      <alignment horizontal="center" vertical="center" wrapText="1"/>
    </xf>
    <xf numFmtId="0" fontId="54" fillId="43" borderId="11" xfId="0" applyFont="1" applyFill="1" applyBorder="1" applyAlignment="1">
      <alignment horizontal="center" vertical="center" wrapText="1"/>
    </xf>
    <xf numFmtId="0" fontId="69" fillId="2" borderId="21" xfId="0" applyFont="1" applyFill="1" applyBorder="1" applyAlignment="1">
      <alignment horizontal="center" vertical="center" wrapText="1"/>
    </xf>
    <xf numFmtId="0" fontId="54" fillId="2" borderId="48" xfId="0" applyFont="1" applyFill="1" applyBorder="1" applyAlignment="1">
      <alignment horizontal="center" vertical="center"/>
    </xf>
    <xf numFmtId="0" fontId="54" fillId="2" borderId="19" xfId="0" applyFont="1" applyFill="1" applyBorder="1" applyAlignment="1">
      <alignment horizontal="center" vertical="center"/>
    </xf>
    <xf numFmtId="0" fontId="69" fillId="2" borderId="18" xfId="0" applyFont="1" applyFill="1" applyBorder="1" applyAlignment="1">
      <alignment horizontal="center" vertical="center" wrapText="1"/>
    </xf>
    <xf numFmtId="0" fontId="69" fillId="2" borderId="11" xfId="0" applyFont="1" applyFill="1" applyBorder="1" applyAlignment="1">
      <alignment horizontal="center" vertical="center" wrapText="1"/>
    </xf>
    <xf numFmtId="0" fontId="54" fillId="2" borderId="18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0</xdr:col>
      <xdr:colOff>1685925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47625</xdr:rowOff>
    </xdr:from>
    <xdr:to>
      <xdr:col>0</xdr:col>
      <xdr:colOff>1695450</xdr:colOff>
      <xdr:row>80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4425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148</xdr:row>
      <xdr:rowOff>114300</xdr:rowOff>
    </xdr:from>
    <xdr:to>
      <xdr:col>0</xdr:col>
      <xdr:colOff>1809750</xdr:colOff>
      <xdr:row>151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0574000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148</xdr:row>
      <xdr:rowOff>0</xdr:rowOff>
    </xdr:from>
    <xdr:to>
      <xdr:col>0</xdr:col>
      <xdr:colOff>1838325</xdr:colOff>
      <xdr:row>151</xdr:row>
      <xdr:rowOff>76200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45970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114300</xdr:rowOff>
    </xdr:from>
    <xdr:to>
      <xdr:col>0</xdr:col>
      <xdr:colOff>1809750</xdr:colOff>
      <xdr:row>7</xdr:row>
      <xdr:rowOff>47625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95350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9"/>
  <sheetViews>
    <sheetView tabSelected="1" zoomScale="120" zoomScaleNormal="120" zoomScalePageLayoutView="0" workbookViewId="0" topLeftCell="A1">
      <selection activeCell="J156" sqref="J156"/>
    </sheetView>
  </sheetViews>
  <sheetFormatPr defaultColWidth="11.421875" defaultRowHeight="15"/>
  <cols>
    <col min="1" max="1" width="33.00390625" style="1" customWidth="1"/>
    <col min="2" max="2" width="9.57421875" style="3" customWidth="1"/>
    <col min="3" max="3" width="8.8515625" style="31" customWidth="1"/>
    <col min="4" max="4" width="11.421875" style="31" customWidth="1"/>
    <col min="5" max="5" width="10.421875" style="31" customWidth="1"/>
    <col min="6" max="6" width="8.8515625" style="31" customWidth="1"/>
    <col min="7" max="7" width="6.00390625" style="31" customWidth="1"/>
    <col min="8" max="8" width="9.140625" style="31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338" t="s">
        <v>172</v>
      </c>
      <c r="B5" s="339"/>
      <c r="C5" s="339"/>
      <c r="D5" s="339"/>
      <c r="E5" s="340"/>
    </row>
    <row r="6" ht="12" thickBot="1"/>
    <row r="7" spans="1:5" ht="15.75" customHeight="1" thickBot="1">
      <c r="A7" s="2" t="s">
        <v>90</v>
      </c>
      <c r="B7" s="4" t="s">
        <v>91</v>
      </c>
      <c r="C7" s="336" t="s">
        <v>92</v>
      </c>
      <c r="D7" s="336"/>
      <c r="E7" s="337"/>
    </row>
    <row r="8" spans="1:5" ht="12" thickBot="1">
      <c r="A8" s="84" t="s">
        <v>0</v>
      </c>
      <c r="B8" s="5"/>
      <c r="C8" s="32"/>
      <c r="D8" s="33"/>
      <c r="E8" s="260">
        <f>SUM(D9:D43)</f>
        <v>103765.44</v>
      </c>
    </row>
    <row r="9" spans="1:5" ht="12" thickBot="1">
      <c r="A9" s="85" t="s">
        <v>1</v>
      </c>
      <c r="B9" s="6"/>
      <c r="C9" s="35"/>
      <c r="D9" s="33">
        <f>SUM(C10:C20)</f>
        <v>28912.52</v>
      </c>
      <c r="E9" s="36"/>
    </row>
    <row r="10" spans="1:5" ht="11.25">
      <c r="A10" s="86" t="s">
        <v>2</v>
      </c>
      <c r="B10" s="6"/>
      <c r="C10" s="35">
        <v>9635.61</v>
      </c>
      <c r="D10" s="37"/>
      <c r="E10" s="38"/>
    </row>
    <row r="11" spans="1:5" ht="11.25">
      <c r="A11" s="87" t="s">
        <v>2</v>
      </c>
      <c r="B11" s="7">
        <v>9531.7</v>
      </c>
      <c r="C11" s="39"/>
      <c r="D11" s="37"/>
      <c r="E11" s="38"/>
    </row>
    <row r="12" spans="1:5" ht="11.25">
      <c r="A12" s="86" t="s">
        <v>3</v>
      </c>
      <c r="B12" s="6"/>
      <c r="C12" s="35">
        <f>SUM(B13)</f>
        <v>2754.46</v>
      </c>
      <c r="D12" s="37"/>
      <c r="E12" s="38"/>
    </row>
    <row r="13" spans="1:5" ht="11.25">
      <c r="A13" s="87" t="s">
        <v>4</v>
      </c>
      <c r="B13" s="7">
        <v>2754.46</v>
      </c>
      <c r="C13" s="39"/>
      <c r="D13" s="37"/>
      <c r="E13" s="38"/>
    </row>
    <row r="14" spans="1:5" ht="11.25">
      <c r="A14" s="86" t="s">
        <v>5</v>
      </c>
      <c r="B14" s="6"/>
      <c r="C14" s="35">
        <f>SUM(B15:B16)</f>
        <v>8375.44</v>
      </c>
      <c r="D14" s="37"/>
      <c r="E14" s="38"/>
    </row>
    <row r="15" spans="1:5" ht="11.25">
      <c r="A15" s="87" t="s">
        <v>6</v>
      </c>
      <c r="B15" s="7">
        <v>1375.44</v>
      </c>
      <c r="C15" s="39"/>
      <c r="D15" s="37"/>
      <c r="E15" s="38"/>
    </row>
    <row r="16" spans="1:5" ht="11.25">
      <c r="A16" s="87" t="s">
        <v>7</v>
      </c>
      <c r="B16" s="7">
        <v>7000</v>
      </c>
      <c r="C16" s="39"/>
      <c r="D16" s="37"/>
      <c r="E16" s="38"/>
    </row>
    <row r="17" spans="1:5" ht="11.25">
      <c r="A17" s="86" t="s">
        <v>8</v>
      </c>
      <c r="B17" s="6"/>
      <c r="C17" s="35">
        <f>SUM(B18)</f>
        <v>8078.69</v>
      </c>
      <c r="D17" s="37"/>
      <c r="E17" s="38"/>
    </row>
    <row r="18" spans="1:5" ht="11.25">
      <c r="A18" s="87" t="s">
        <v>9</v>
      </c>
      <c r="B18" s="7">
        <v>8078.69</v>
      </c>
      <c r="C18" s="39"/>
      <c r="D18" s="37"/>
      <c r="E18" s="38"/>
    </row>
    <row r="19" spans="1:5" ht="11.25">
      <c r="A19" s="86" t="s">
        <v>10</v>
      </c>
      <c r="B19" s="6"/>
      <c r="C19" s="35">
        <f>SUM(B20)</f>
        <v>68.32</v>
      </c>
      <c r="D19" s="37"/>
      <c r="E19" s="38"/>
    </row>
    <row r="20" spans="1:5" ht="12" thickBot="1">
      <c r="A20" s="88" t="s">
        <v>11</v>
      </c>
      <c r="B20" s="8">
        <v>68.32</v>
      </c>
      <c r="C20" s="40"/>
      <c r="D20" s="41"/>
      <c r="E20" s="42"/>
    </row>
    <row r="21" spans="1:5" ht="13.5" customHeight="1" thickBot="1">
      <c r="A21" s="89" t="s">
        <v>88</v>
      </c>
      <c r="B21" s="9"/>
      <c r="C21" s="43"/>
      <c r="D21" s="44">
        <f>SUM(C22:C46)</f>
        <v>74852.92</v>
      </c>
      <c r="E21" s="38"/>
    </row>
    <row r="22" spans="1:5" ht="11.25">
      <c r="A22" s="84" t="s">
        <v>12</v>
      </c>
      <c r="B22" s="5"/>
      <c r="C22" s="32">
        <f>SUM(B23:B24)</f>
        <v>24807.239999999998</v>
      </c>
      <c r="D22" s="45"/>
      <c r="E22" s="46"/>
    </row>
    <row r="23" spans="1:5" ht="11.25">
      <c r="A23" s="87" t="s">
        <v>13</v>
      </c>
      <c r="B23" s="7">
        <v>44448.17</v>
      </c>
      <c r="C23" s="39"/>
      <c r="D23" s="37"/>
      <c r="E23" s="38"/>
    </row>
    <row r="24" spans="1:5" ht="11.25">
      <c r="A24" s="87" t="s">
        <v>14</v>
      </c>
      <c r="B24" s="10">
        <v>-19640.93</v>
      </c>
      <c r="C24" s="39"/>
      <c r="D24" s="37"/>
      <c r="E24" s="38"/>
    </row>
    <row r="25" spans="1:5" ht="11.25">
      <c r="A25" s="86" t="s">
        <v>15</v>
      </c>
      <c r="B25" s="6"/>
      <c r="C25" s="35">
        <f>SUM(B26:B27)</f>
        <v>16414.34</v>
      </c>
      <c r="D25" s="37"/>
      <c r="E25" s="38"/>
    </row>
    <row r="26" spans="1:5" ht="11.25">
      <c r="A26" s="87" t="s">
        <v>16</v>
      </c>
      <c r="B26" s="7">
        <v>20765.48</v>
      </c>
      <c r="C26" s="39"/>
      <c r="D26" s="37"/>
      <c r="E26" s="38"/>
    </row>
    <row r="27" spans="1:5" ht="11.25">
      <c r="A27" s="87" t="s">
        <v>17</v>
      </c>
      <c r="B27" s="10">
        <v>-4351.14</v>
      </c>
      <c r="C27" s="39"/>
      <c r="D27" s="37"/>
      <c r="E27" s="38"/>
    </row>
    <row r="28" spans="1:5" ht="11.25">
      <c r="A28" s="87" t="s">
        <v>18</v>
      </c>
      <c r="B28" s="7"/>
      <c r="C28" s="39">
        <f>SUM(B29:B30)</f>
        <v>14235</v>
      </c>
      <c r="D28" s="37"/>
      <c r="E28" s="38"/>
    </row>
    <row r="29" spans="1:5" ht="11.25">
      <c r="A29" s="87" t="s">
        <v>19</v>
      </c>
      <c r="B29" s="7">
        <v>63189.66</v>
      </c>
      <c r="C29" s="39"/>
      <c r="D29" s="37"/>
      <c r="E29" s="38"/>
    </row>
    <row r="30" spans="1:5" ht="11.25">
      <c r="A30" s="87" t="s">
        <v>20</v>
      </c>
      <c r="B30" s="7">
        <v>-48954.66</v>
      </c>
      <c r="C30" s="39"/>
      <c r="D30" s="37"/>
      <c r="E30" s="38"/>
    </row>
    <row r="31" spans="1:5" ht="11.25">
      <c r="A31" s="87" t="s">
        <v>21</v>
      </c>
      <c r="B31" s="7"/>
      <c r="C31" s="39">
        <f>SUM(B32)</f>
        <v>4500</v>
      </c>
      <c r="D31" s="37"/>
      <c r="E31" s="38"/>
    </row>
    <row r="32" spans="1:5" ht="11.25">
      <c r="A32" s="87" t="s">
        <v>22</v>
      </c>
      <c r="B32" s="7">
        <v>4500</v>
      </c>
      <c r="C32" s="39"/>
      <c r="D32" s="37"/>
      <c r="E32" s="38"/>
    </row>
    <row r="33" spans="1:5" ht="11.25">
      <c r="A33" s="87" t="s">
        <v>23</v>
      </c>
      <c r="B33" s="7"/>
      <c r="C33" s="39">
        <f>SUM(B34:B35)</f>
        <v>3236.82</v>
      </c>
      <c r="D33" s="37"/>
      <c r="E33" s="38"/>
    </row>
    <row r="34" spans="1:5" ht="11.25">
      <c r="A34" s="87" t="s">
        <v>24</v>
      </c>
      <c r="B34" s="7">
        <v>4646.47</v>
      </c>
      <c r="C34" s="39"/>
      <c r="D34" s="37"/>
      <c r="E34" s="38"/>
    </row>
    <row r="35" spans="1:5" ht="11.25">
      <c r="A35" s="87" t="s">
        <v>25</v>
      </c>
      <c r="B35" s="10">
        <v>-1409.65</v>
      </c>
      <c r="C35" s="39"/>
      <c r="D35" s="37"/>
      <c r="E35" s="38"/>
    </row>
    <row r="36" spans="1:5" ht="11.25">
      <c r="A36" s="87" t="s">
        <v>26</v>
      </c>
      <c r="B36" s="7"/>
      <c r="C36" s="39">
        <f>SUM(B37:B38)</f>
        <v>2902.44</v>
      </c>
      <c r="D36" s="37"/>
      <c r="E36" s="38"/>
    </row>
    <row r="37" spans="1:5" ht="11.25">
      <c r="A37" s="87" t="s">
        <v>27</v>
      </c>
      <c r="B37" s="7">
        <v>3870</v>
      </c>
      <c r="C37" s="39"/>
      <c r="D37" s="37"/>
      <c r="E37" s="38"/>
    </row>
    <row r="38" spans="1:5" ht="11.25">
      <c r="A38" s="87" t="s">
        <v>28</v>
      </c>
      <c r="B38" s="10">
        <v>-967.56</v>
      </c>
      <c r="C38" s="39"/>
      <c r="D38" s="37"/>
      <c r="E38" s="38"/>
    </row>
    <row r="39" spans="1:5" ht="11.25">
      <c r="A39" s="87" t="s">
        <v>29</v>
      </c>
      <c r="B39" s="7"/>
      <c r="C39" s="39">
        <f>SUM(B40:B41)</f>
        <v>1000.08</v>
      </c>
      <c r="D39" s="37"/>
      <c r="E39" s="38"/>
    </row>
    <row r="40" spans="1:5" ht="11.25">
      <c r="A40" s="87" t="s">
        <v>30</v>
      </c>
      <c r="B40" s="7">
        <v>2000</v>
      </c>
      <c r="C40" s="39"/>
      <c r="D40" s="37"/>
      <c r="E40" s="38"/>
    </row>
    <row r="41" spans="1:5" ht="11.25">
      <c r="A41" s="87" t="s">
        <v>31</v>
      </c>
      <c r="B41" s="10">
        <v>-999.92</v>
      </c>
      <c r="C41" s="39"/>
      <c r="D41" s="37"/>
      <c r="E41" s="38"/>
    </row>
    <row r="42" spans="1:5" ht="11.25">
      <c r="A42" s="87" t="s">
        <v>32</v>
      </c>
      <c r="B42" s="7"/>
      <c r="C42" s="39">
        <f>SUM(B43:B44)</f>
        <v>4641</v>
      </c>
      <c r="D42" s="37"/>
      <c r="E42" s="38"/>
    </row>
    <row r="43" spans="1:5" ht="11.25">
      <c r="A43" s="87" t="s">
        <v>33</v>
      </c>
      <c r="B43" s="7">
        <v>6630</v>
      </c>
      <c r="C43" s="39"/>
      <c r="D43" s="37"/>
      <c r="E43" s="38"/>
    </row>
    <row r="44" spans="1:5" ht="12" thickBot="1">
      <c r="A44" s="88" t="s">
        <v>34</v>
      </c>
      <c r="B44" s="11">
        <v>-1989</v>
      </c>
      <c r="C44" s="40"/>
      <c r="D44" s="41"/>
      <c r="E44" s="42"/>
    </row>
    <row r="45" spans="1:5" ht="11.25">
      <c r="A45" s="259" t="s">
        <v>169</v>
      </c>
      <c r="B45" s="15"/>
      <c r="C45" s="50">
        <f>SUM(B46)</f>
        <v>3116</v>
      </c>
      <c r="D45" s="37"/>
      <c r="E45" s="38"/>
    </row>
    <row r="46" spans="1:5" ht="11.25">
      <c r="A46" s="259" t="s">
        <v>170</v>
      </c>
      <c r="B46" s="15">
        <v>3116</v>
      </c>
      <c r="C46" s="50"/>
      <c r="D46" s="37"/>
      <c r="E46" s="38"/>
    </row>
    <row r="47" spans="1:5" ht="7.5" customHeight="1" thickBot="1">
      <c r="A47" s="90"/>
      <c r="B47" s="12"/>
      <c r="C47" s="47"/>
      <c r="D47" s="37"/>
      <c r="E47" s="38"/>
    </row>
    <row r="48" spans="1:5" ht="12" thickBot="1">
      <c r="A48" s="91" t="s">
        <v>35</v>
      </c>
      <c r="B48" s="13"/>
      <c r="C48" s="48"/>
      <c r="D48" s="33"/>
      <c r="E48" s="34">
        <f>SUM(C49:C69)</f>
        <v>26002.979999999996</v>
      </c>
    </row>
    <row r="49" spans="1:5" ht="11.25">
      <c r="A49" s="92" t="s">
        <v>36</v>
      </c>
      <c r="B49" s="14"/>
      <c r="C49" s="49">
        <f>SUM(B50:B56)</f>
        <v>614.5</v>
      </c>
      <c r="D49" s="37"/>
      <c r="E49" s="38"/>
    </row>
    <row r="50" spans="1:5" ht="11.25">
      <c r="A50" s="87" t="s">
        <v>37</v>
      </c>
      <c r="B50" s="7">
        <v>64.88</v>
      </c>
      <c r="C50" s="39"/>
      <c r="D50" s="37"/>
      <c r="E50" s="38"/>
    </row>
    <row r="51" spans="1:5" ht="11.25">
      <c r="A51" s="87" t="s">
        <v>118</v>
      </c>
      <c r="B51" s="7">
        <v>18.31</v>
      </c>
      <c r="C51" s="39"/>
      <c r="D51" s="37"/>
      <c r="E51" s="38"/>
    </row>
    <row r="52" spans="1:5" ht="11.25">
      <c r="A52" s="87" t="s">
        <v>119</v>
      </c>
      <c r="B52" s="7">
        <v>17.7</v>
      </c>
      <c r="C52" s="39"/>
      <c r="D52" s="37"/>
      <c r="E52" s="38"/>
    </row>
    <row r="53" spans="1:5" ht="11.25">
      <c r="A53" s="87" t="s">
        <v>120</v>
      </c>
      <c r="B53" s="7">
        <v>3.5</v>
      </c>
      <c r="C53" s="39"/>
      <c r="D53" s="37"/>
      <c r="E53" s="38"/>
    </row>
    <row r="54" spans="1:5" ht="11.25">
      <c r="A54" s="87" t="s">
        <v>121</v>
      </c>
      <c r="B54" s="7">
        <v>5.34</v>
      </c>
      <c r="C54" s="39"/>
      <c r="D54" s="37"/>
      <c r="E54" s="38"/>
    </row>
    <row r="55" spans="1:5" ht="11.25">
      <c r="A55" s="87" t="s">
        <v>38</v>
      </c>
      <c r="B55" s="7">
        <v>446.99</v>
      </c>
      <c r="C55" s="39"/>
      <c r="D55" s="37"/>
      <c r="E55" s="38"/>
    </row>
    <row r="56" spans="1:5" ht="11.25">
      <c r="A56" s="87" t="s">
        <v>122</v>
      </c>
      <c r="B56" s="7">
        <v>57.78</v>
      </c>
      <c r="C56" s="39"/>
      <c r="D56" s="37"/>
      <c r="E56" s="38"/>
    </row>
    <row r="57" spans="1:5" ht="11.25">
      <c r="A57" s="87" t="s">
        <v>39</v>
      </c>
      <c r="B57" s="7"/>
      <c r="C57" s="39">
        <f>SUM(B58)</f>
        <v>847.8</v>
      </c>
      <c r="D57" s="37"/>
      <c r="E57" s="38"/>
    </row>
    <row r="58" spans="1:5" ht="11.25">
      <c r="A58" s="87" t="s">
        <v>40</v>
      </c>
      <c r="B58" s="7">
        <v>847.8</v>
      </c>
      <c r="C58" s="39"/>
      <c r="D58" s="37"/>
      <c r="E58" s="38"/>
    </row>
    <row r="59" spans="1:5" ht="11.25">
      <c r="A59" s="87" t="s">
        <v>41</v>
      </c>
      <c r="B59" s="7"/>
      <c r="C59" s="39">
        <f>SUM(B60:B64)</f>
        <v>14997.899999999998</v>
      </c>
      <c r="D59" s="37"/>
      <c r="E59" s="38"/>
    </row>
    <row r="60" spans="1:5" ht="11.25">
      <c r="A60" s="87" t="s">
        <v>42</v>
      </c>
      <c r="B60" s="7">
        <v>1183.54</v>
      </c>
      <c r="C60" s="39"/>
      <c r="D60" s="37"/>
      <c r="E60" s="38"/>
    </row>
    <row r="61" spans="1:5" ht="11.25">
      <c r="A61" s="87" t="s">
        <v>43</v>
      </c>
      <c r="B61" s="7">
        <v>1913.9</v>
      </c>
      <c r="C61" s="39"/>
      <c r="D61" s="37"/>
      <c r="E61" s="38"/>
    </row>
    <row r="62" spans="1:5" ht="11.25">
      <c r="A62" s="87" t="s">
        <v>44</v>
      </c>
      <c r="B62" s="7">
        <v>2036.94</v>
      </c>
      <c r="C62" s="39"/>
      <c r="D62" s="37"/>
      <c r="E62" s="38"/>
    </row>
    <row r="63" spans="1:5" ht="11.25">
      <c r="A63" s="87" t="s">
        <v>45</v>
      </c>
      <c r="B63" s="7">
        <v>3891.08</v>
      </c>
      <c r="C63" s="39"/>
      <c r="D63" s="37"/>
      <c r="E63" s="38"/>
    </row>
    <row r="64" spans="1:5" ht="11.25">
      <c r="A64" s="87" t="s">
        <v>46</v>
      </c>
      <c r="B64" s="7">
        <v>5972.44</v>
      </c>
      <c r="C64" s="39"/>
      <c r="D64" s="37"/>
      <c r="E64" s="38"/>
    </row>
    <row r="65" spans="1:5" ht="11.25">
      <c r="A65" s="87" t="s">
        <v>187</v>
      </c>
      <c r="B65" s="7"/>
      <c r="C65" s="39">
        <f>SUM(B66:B67)</f>
        <v>241.27</v>
      </c>
      <c r="D65" s="37"/>
      <c r="E65" s="38"/>
    </row>
    <row r="66" spans="1:5" ht="11.25">
      <c r="A66" s="87" t="s">
        <v>188</v>
      </c>
      <c r="B66" s="7">
        <v>44.66</v>
      </c>
      <c r="C66" s="39"/>
      <c r="D66" s="37"/>
      <c r="E66" s="38"/>
    </row>
    <row r="67" spans="1:5" ht="11.25">
      <c r="A67" s="87" t="s">
        <v>189</v>
      </c>
      <c r="B67" s="7">
        <v>196.61</v>
      </c>
      <c r="C67" s="39"/>
      <c r="D67" s="37"/>
      <c r="E67" s="38"/>
    </row>
    <row r="68" spans="1:5" ht="11.25">
      <c r="A68" s="87" t="s">
        <v>47</v>
      </c>
      <c r="B68" s="7"/>
      <c r="C68" s="39">
        <f>SUM(B69)</f>
        <v>9301.51</v>
      </c>
      <c r="D68" s="37"/>
      <c r="E68" s="38"/>
    </row>
    <row r="69" spans="1:5" ht="12" thickBot="1">
      <c r="A69" s="88" t="s">
        <v>48</v>
      </c>
      <c r="B69" s="8">
        <v>9301.51</v>
      </c>
      <c r="C69" s="40"/>
      <c r="D69" s="41"/>
      <c r="E69" s="42"/>
    </row>
    <row r="70" spans="1:5" ht="11.25">
      <c r="A70" s="93"/>
      <c r="B70" s="14"/>
      <c r="C70" s="49"/>
      <c r="D70" s="37"/>
      <c r="E70" s="38"/>
    </row>
    <row r="71" spans="1:5" ht="11.25">
      <c r="A71" s="85" t="s">
        <v>49</v>
      </c>
      <c r="B71" s="6"/>
      <c r="C71" s="35">
        <f>SUM(B72:B73)</f>
        <v>77762.45999999999</v>
      </c>
      <c r="D71" s="37"/>
      <c r="E71" s="38"/>
    </row>
    <row r="72" spans="1:5" ht="11.25">
      <c r="A72" s="87" t="s">
        <v>50</v>
      </c>
      <c r="B72" s="7">
        <v>72752.68</v>
      </c>
      <c r="C72" s="39"/>
      <c r="D72" s="37"/>
      <c r="E72" s="38"/>
    </row>
    <row r="73" spans="1:5" ht="11.25">
      <c r="A73" s="87" t="s">
        <v>89</v>
      </c>
      <c r="B73" s="7">
        <f>D84-D143</f>
        <v>5009.779999999999</v>
      </c>
      <c r="C73" s="39"/>
      <c r="D73" s="37"/>
      <c r="E73" s="38"/>
    </row>
    <row r="74" spans="1:5" ht="12" thickBot="1">
      <c r="A74" s="94"/>
      <c r="B74" s="15"/>
      <c r="C74" s="50"/>
      <c r="D74" s="37"/>
      <c r="E74" s="38"/>
    </row>
    <row r="75" spans="1:5" ht="12" thickBot="1">
      <c r="A75" s="95" t="s">
        <v>51</v>
      </c>
      <c r="B75" s="16">
        <v>110472.26</v>
      </c>
      <c r="C75" s="51"/>
      <c r="D75" s="51"/>
      <c r="E75" s="36"/>
    </row>
    <row r="76" spans="1:5" ht="11.25">
      <c r="A76" s="96"/>
      <c r="B76" s="17"/>
      <c r="C76" s="52"/>
      <c r="D76" s="52"/>
      <c r="E76" s="52"/>
    </row>
    <row r="77" ht="11.25">
      <c r="A77" s="31"/>
    </row>
    <row r="78" ht="11.25">
      <c r="A78" s="31"/>
    </row>
    <row r="79" ht="11.25">
      <c r="A79" s="31"/>
    </row>
    <row r="80" ht="11.25">
      <c r="A80" s="31"/>
    </row>
    <row r="81" ht="7.5" customHeight="1" thickBot="1">
      <c r="A81" s="31"/>
    </row>
    <row r="82" spans="1:5" ht="16.5" thickBot="1">
      <c r="A82" s="348" t="s">
        <v>171</v>
      </c>
      <c r="B82" s="349"/>
      <c r="C82" s="349"/>
      <c r="D82" s="350"/>
      <c r="E82" s="53"/>
    </row>
    <row r="83" ht="2.25" customHeight="1" thickBot="1">
      <c r="A83" s="31"/>
    </row>
    <row r="84" spans="1:4" ht="15.75" thickBot="1">
      <c r="A84" s="341" t="s">
        <v>87</v>
      </c>
      <c r="B84" s="342"/>
      <c r="C84" s="343"/>
      <c r="D84" s="261">
        <f>218963.26+1500</f>
        <v>220463.26</v>
      </c>
    </row>
    <row r="85" spans="1:4" ht="5.25" customHeight="1">
      <c r="A85" s="323"/>
      <c r="B85" s="324"/>
      <c r="C85" s="325"/>
      <c r="D85" s="54"/>
    </row>
    <row r="86" spans="1:4" ht="14.25" customHeight="1" thickBot="1">
      <c r="A86" s="326" t="s">
        <v>93</v>
      </c>
      <c r="B86" s="327"/>
      <c r="C86" s="328"/>
      <c r="D86" s="54"/>
    </row>
    <row r="87" spans="1:4" ht="15.75" customHeight="1" thickBot="1">
      <c r="A87" s="344" t="s">
        <v>84</v>
      </c>
      <c r="B87" s="345"/>
      <c r="C87" s="33">
        <f>SUM(B88:B100)</f>
        <v>56559.420000000006</v>
      </c>
      <c r="D87" s="54"/>
    </row>
    <row r="88" spans="1:4" ht="9.75" customHeight="1">
      <c r="A88" s="122" t="s">
        <v>52</v>
      </c>
      <c r="B88" s="18">
        <v>19907.44</v>
      </c>
      <c r="C88" s="55"/>
      <c r="D88" s="56"/>
    </row>
    <row r="89" spans="1:4" ht="9.75" customHeight="1">
      <c r="A89" s="123" t="s">
        <v>53</v>
      </c>
      <c r="B89" s="18">
        <v>3816</v>
      </c>
      <c r="C89" s="55"/>
      <c r="D89" s="56"/>
    </row>
    <row r="90" spans="1:4" ht="9.75" customHeight="1">
      <c r="A90" s="123" t="s">
        <v>54</v>
      </c>
      <c r="B90" s="18">
        <v>2766.51</v>
      </c>
      <c r="C90" s="55"/>
      <c r="D90" s="56"/>
    </row>
    <row r="91" spans="1:4" ht="9.75" customHeight="1">
      <c r="A91" s="123" t="s">
        <v>55</v>
      </c>
      <c r="B91" s="18">
        <v>2454.95</v>
      </c>
      <c r="C91" s="55"/>
      <c r="D91" s="56"/>
    </row>
    <row r="92" spans="1:4" ht="9.75" customHeight="1">
      <c r="A92" s="123" t="s">
        <v>123</v>
      </c>
      <c r="B92" s="18">
        <v>202.72</v>
      </c>
      <c r="C92" s="55"/>
      <c r="D92" s="56"/>
    </row>
    <row r="93" spans="1:4" ht="9.75" customHeight="1">
      <c r="A93" s="123" t="s">
        <v>56</v>
      </c>
      <c r="B93" s="18">
        <v>679.06</v>
      </c>
      <c r="C93" s="55"/>
      <c r="D93" s="56"/>
    </row>
    <row r="94" spans="1:4" ht="9.75" customHeight="1">
      <c r="A94" s="123" t="s">
        <v>58</v>
      </c>
      <c r="B94" s="18">
        <v>2893.68</v>
      </c>
      <c r="C94" s="55"/>
      <c r="D94" s="56"/>
    </row>
    <row r="95" spans="1:4" ht="9.75" customHeight="1">
      <c r="A95" s="123" t="s">
        <v>44</v>
      </c>
      <c r="B95" s="18">
        <v>1950.29</v>
      </c>
      <c r="C95" s="55"/>
      <c r="D95" s="56"/>
    </row>
    <row r="96" spans="1:4" ht="9.75" customHeight="1">
      <c r="A96" s="123" t="s">
        <v>45</v>
      </c>
      <c r="B96" s="18">
        <v>2014</v>
      </c>
      <c r="C96" s="55"/>
      <c r="D96" s="56"/>
    </row>
    <row r="97" spans="1:4" ht="9.75" customHeight="1">
      <c r="A97" s="123" t="s">
        <v>59</v>
      </c>
      <c r="B97" s="18">
        <v>1914.98</v>
      </c>
      <c r="C97" s="55"/>
      <c r="D97" s="56"/>
    </row>
    <row r="98" spans="1:4" ht="9.75" customHeight="1">
      <c r="A98" s="123" t="s">
        <v>124</v>
      </c>
      <c r="B98" s="18">
        <v>643.89</v>
      </c>
      <c r="C98" s="55"/>
      <c r="D98" s="56"/>
    </row>
    <row r="99" spans="1:4" ht="9.75" customHeight="1">
      <c r="A99" s="123" t="s">
        <v>60</v>
      </c>
      <c r="B99" s="18">
        <v>2677.76</v>
      </c>
      <c r="C99" s="55"/>
      <c r="D99" s="56"/>
    </row>
    <row r="100" spans="1:4" ht="9.75" customHeight="1" thickBot="1">
      <c r="A100" s="123" t="s">
        <v>61</v>
      </c>
      <c r="B100" s="18">
        <v>14638.14</v>
      </c>
      <c r="C100" s="55"/>
      <c r="D100" s="56"/>
    </row>
    <row r="101" spans="1:4" ht="9.75" customHeight="1" thickBot="1">
      <c r="A101" s="332" t="s">
        <v>62</v>
      </c>
      <c r="B101" s="333"/>
      <c r="C101" s="57">
        <f>SUM(B102:B107)</f>
        <v>12667.11</v>
      </c>
      <c r="D101" s="56"/>
    </row>
    <row r="102" spans="1:4" ht="9.75" customHeight="1">
      <c r="A102" s="97" t="s">
        <v>63</v>
      </c>
      <c r="B102" s="18">
        <v>1552.42</v>
      </c>
      <c r="C102" s="55"/>
      <c r="D102" s="56"/>
    </row>
    <row r="103" spans="1:4" ht="9.75" customHeight="1">
      <c r="A103" s="98" t="s">
        <v>64</v>
      </c>
      <c r="B103" s="18">
        <v>3159.29</v>
      </c>
      <c r="C103" s="55"/>
      <c r="D103" s="56"/>
    </row>
    <row r="104" spans="1:4" ht="9.75" customHeight="1">
      <c r="A104" s="98" t="s">
        <v>65</v>
      </c>
      <c r="B104" s="18">
        <v>2433.79</v>
      </c>
      <c r="C104" s="55"/>
      <c r="D104" s="56"/>
    </row>
    <row r="105" spans="1:4" ht="9.75" customHeight="1">
      <c r="A105" s="98" t="s">
        <v>66</v>
      </c>
      <c r="B105" s="18">
        <v>1860.26</v>
      </c>
      <c r="C105" s="55"/>
      <c r="D105" s="56"/>
    </row>
    <row r="106" spans="1:4" ht="9.75" customHeight="1">
      <c r="A106" s="98" t="s">
        <v>67</v>
      </c>
      <c r="B106" s="18">
        <v>935.15</v>
      </c>
      <c r="C106" s="55"/>
      <c r="D106" s="56"/>
    </row>
    <row r="107" spans="1:4" ht="9.75" customHeight="1">
      <c r="A107" s="98" t="s">
        <v>68</v>
      </c>
      <c r="B107" s="18">
        <v>2726.2</v>
      </c>
      <c r="C107" s="55"/>
      <c r="D107" s="56"/>
    </row>
    <row r="108" spans="1:4" ht="9.75" customHeight="1" thickBot="1">
      <c r="A108" s="128" t="s">
        <v>173</v>
      </c>
      <c r="B108" s="125"/>
      <c r="C108" s="58"/>
      <c r="D108" s="56"/>
    </row>
    <row r="109" spans="1:4" ht="9.75" customHeight="1" thickBot="1">
      <c r="A109" s="265" t="s">
        <v>174</v>
      </c>
      <c r="B109" s="265"/>
      <c r="C109" s="57">
        <f>SUM(B110:B111)</f>
        <v>2181.9</v>
      </c>
      <c r="D109" s="56"/>
    </row>
    <row r="110" spans="1:4" ht="9.75" customHeight="1">
      <c r="A110" s="264" t="s">
        <v>175</v>
      </c>
      <c r="B110" s="263">
        <v>318.75</v>
      </c>
      <c r="C110" s="58"/>
      <c r="D110" s="56"/>
    </row>
    <row r="111" spans="1:4" ht="9.75" customHeight="1">
      <c r="A111" s="262" t="s">
        <v>176</v>
      </c>
      <c r="B111" s="263">
        <v>1863.15</v>
      </c>
      <c r="C111" s="58"/>
      <c r="D111" s="56"/>
    </row>
    <row r="112" spans="1:4" ht="9.75" customHeight="1" thickBot="1">
      <c r="A112" s="128" t="s">
        <v>82</v>
      </c>
      <c r="B112" s="125"/>
      <c r="C112" s="58"/>
      <c r="D112" s="56"/>
    </row>
    <row r="113" spans="1:4" ht="9.75" customHeight="1" thickBot="1">
      <c r="A113" s="346" t="s">
        <v>192</v>
      </c>
      <c r="B113" s="347"/>
      <c r="C113" s="57">
        <f>SUM(B114:B119)</f>
        <v>45845.72</v>
      </c>
      <c r="D113" s="56"/>
    </row>
    <row r="114" spans="1:4" ht="9.75" customHeight="1">
      <c r="A114" s="122" t="s">
        <v>69</v>
      </c>
      <c r="B114" s="18">
        <v>19256.05</v>
      </c>
      <c r="C114" s="55"/>
      <c r="D114" s="56"/>
    </row>
    <row r="115" spans="1:4" ht="9.75" customHeight="1">
      <c r="A115" s="123" t="s">
        <v>58</v>
      </c>
      <c r="B115" s="18">
        <v>2306.11</v>
      </c>
      <c r="C115" s="55"/>
      <c r="D115" s="56"/>
    </row>
    <row r="116" spans="1:4" ht="9.75" customHeight="1">
      <c r="A116" s="123" t="s">
        <v>44</v>
      </c>
      <c r="B116" s="18">
        <v>1559.17</v>
      </c>
      <c r="C116" s="55"/>
      <c r="D116" s="56"/>
    </row>
    <row r="117" spans="1:4" ht="9.75" customHeight="1">
      <c r="A117" s="123" t="s">
        <v>45</v>
      </c>
      <c r="B117" s="18">
        <v>1272</v>
      </c>
      <c r="C117" s="55"/>
      <c r="D117" s="56"/>
    </row>
    <row r="118" spans="1:4" ht="9.75" customHeight="1">
      <c r="A118" s="123" t="s">
        <v>59</v>
      </c>
      <c r="B118" s="18">
        <v>1559.17</v>
      </c>
      <c r="C118" s="55"/>
      <c r="D118" s="56"/>
    </row>
    <row r="119" spans="1:4" ht="9.75" customHeight="1" thickBot="1">
      <c r="A119" s="124" t="s">
        <v>70</v>
      </c>
      <c r="B119" s="18">
        <f>16934.92+2958.3</f>
        <v>19893.219999999998</v>
      </c>
      <c r="C119" s="55"/>
      <c r="D119" s="56"/>
    </row>
    <row r="120" spans="1:4" ht="9.75" customHeight="1" thickBot="1">
      <c r="A120" s="332" t="s">
        <v>71</v>
      </c>
      <c r="B120" s="333"/>
      <c r="C120" s="57">
        <f>SUM(B121:B125)</f>
        <v>31944.05</v>
      </c>
      <c r="D120" s="56"/>
    </row>
    <row r="121" spans="1:4" ht="9.75" customHeight="1">
      <c r="A121" s="122" t="s">
        <v>69</v>
      </c>
      <c r="B121" s="18">
        <v>23440.25</v>
      </c>
      <c r="C121" s="55"/>
      <c r="D121" s="56"/>
    </row>
    <row r="122" spans="1:4" ht="9.75" customHeight="1">
      <c r="A122" s="123" t="s">
        <v>58</v>
      </c>
      <c r="B122" s="18">
        <v>2902.44</v>
      </c>
      <c r="C122" s="55"/>
      <c r="D122" s="56"/>
    </row>
    <row r="123" spans="1:4" ht="9.75" customHeight="1">
      <c r="A123" s="123" t="s">
        <v>44</v>
      </c>
      <c r="B123" s="18">
        <v>2058.68</v>
      </c>
      <c r="C123" s="55"/>
      <c r="D123" s="56"/>
    </row>
    <row r="124" spans="1:4" ht="9.75" customHeight="1">
      <c r="A124" s="123" t="s">
        <v>45</v>
      </c>
      <c r="B124" s="18">
        <v>1484</v>
      </c>
      <c r="C124" s="55"/>
      <c r="D124" s="56"/>
    </row>
    <row r="125" spans="1:4" ht="9.75" customHeight="1" thickBot="1">
      <c r="A125" s="124" t="s">
        <v>43</v>
      </c>
      <c r="B125" s="18">
        <v>2058.68</v>
      </c>
      <c r="C125" s="55"/>
      <c r="D125" s="56"/>
    </row>
    <row r="126" spans="1:4" ht="9.75" customHeight="1" thickBot="1">
      <c r="A126" s="334" t="s">
        <v>72</v>
      </c>
      <c r="B126" s="333"/>
      <c r="C126" s="57">
        <f>SUM(B127:B128)</f>
        <v>47286.79</v>
      </c>
      <c r="D126" s="56"/>
    </row>
    <row r="127" spans="1:4" ht="9.75" customHeight="1">
      <c r="A127" s="126" t="s">
        <v>73</v>
      </c>
      <c r="B127" s="19">
        <v>44572.98</v>
      </c>
      <c r="C127" s="55"/>
      <c r="D127" s="56"/>
    </row>
    <row r="128" spans="1:4" ht="9.75" customHeight="1" thickBot="1">
      <c r="A128" s="127" t="s">
        <v>94</v>
      </c>
      <c r="B128" s="20">
        <v>2713.81</v>
      </c>
      <c r="C128" s="55"/>
      <c r="D128" s="56"/>
    </row>
    <row r="129" spans="1:4" ht="9.75" customHeight="1" thickBot="1">
      <c r="A129" s="335" t="s">
        <v>74</v>
      </c>
      <c r="B129" s="333"/>
      <c r="C129" s="57">
        <f>SUM(B130:B131)</f>
        <v>67.5</v>
      </c>
      <c r="D129" s="56"/>
    </row>
    <row r="130" spans="1:4" ht="9.75" customHeight="1">
      <c r="A130" s="122" t="s">
        <v>57</v>
      </c>
      <c r="B130" s="18">
        <v>67.5</v>
      </c>
      <c r="C130" s="55"/>
      <c r="D130" s="56"/>
    </row>
    <row r="131" spans="1:4" ht="9.75" customHeight="1" thickBot="1">
      <c r="A131" s="124" t="s">
        <v>75</v>
      </c>
      <c r="B131" s="18">
        <v>0</v>
      </c>
      <c r="C131" s="55"/>
      <c r="D131" s="56"/>
    </row>
    <row r="132" spans="1:4" ht="9.75" customHeight="1" thickBot="1">
      <c r="A132" s="332" t="s">
        <v>177</v>
      </c>
      <c r="B132" s="333"/>
      <c r="C132" s="57">
        <v>1372.39</v>
      </c>
      <c r="D132" s="56"/>
    </row>
    <row r="133" spans="1:4" ht="9.75" customHeight="1" thickBot="1">
      <c r="A133" s="266" t="s">
        <v>178</v>
      </c>
      <c r="B133" s="18">
        <v>1372.39</v>
      </c>
      <c r="C133" s="55"/>
      <c r="D133" s="56"/>
    </row>
    <row r="134" spans="1:4" ht="9.75" customHeight="1" thickBot="1">
      <c r="A134" s="332" t="s">
        <v>76</v>
      </c>
      <c r="B134" s="333"/>
      <c r="C134" s="57">
        <f>SUM(B135:B139)</f>
        <v>12883.78</v>
      </c>
      <c r="D134" s="56"/>
    </row>
    <row r="135" spans="1:4" ht="9.75" customHeight="1">
      <c r="A135" s="122" t="s">
        <v>77</v>
      </c>
      <c r="B135" s="18">
        <v>6125.34</v>
      </c>
      <c r="C135" s="55"/>
      <c r="D135" s="56"/>
    </row>
    <row r="136" spans="1:4" ht="9.75" customHeight="1">
      <c r="A136" s="123" t="s">
        <v>11</v>
      </c>
      <c r="B136" s="18">
        <v>1266.16</v>
      </c>
      <c r="C136" s="55"/>
      <c r="D136" s="56"/>
    </row>
    <row r="137" spans="1:4" ht="9.75" customHeight="1">
      <c r="A137" s="123" t="s">
        <v>78</v>
      </c>
      <c r="B137" s="18">
        <v>1057.03</v>
      </c>
      <c r="C137" s="55"/>
      <c r="D137" s="56"/>
    </row>
    <row r="138" spans="1:4" ht="9.75" customHeight="1">
      <c r="A138" s="123" t="s">
        <v>79</v>
      </c>
      <c r="B138" s="18">
        <v>396.53</v>
      </c>
      <c r="C138" s="55"/>
      <c r="D138" s="56"/>
    </row>
    <row r="139" spans="1:4" ht="9.75" customHeight="1" thickBot="1">
      <c r="A139" s="123" t="s">
        <v>80</v>
      </c>
      <c r="B139" s="18">
        <v>4038.72</v>
      </c>
      <c r="C139" s="55"/>
      <c r="D139" s="56"/>
    </row>
    <row r="140" spans="1:4" ht="9.75" customHeight="1" thickBot="1">
      <c r="A140" s="332" t="s">
        <v>83</v>
      </c>
      <c r="B140" s="333"/>
      <c r="C140" s="57">
        <f>SUM(B141:B142)</f>
        <v>4644.82</v>
      </c>
      <c r="D140" s="56"/>
    </row>
    <row r="141" spans="1:4" ht="9.75" customHeight="1">
      <c r="A141" s="122" t="s">
        <v>81</v>
      </c>
      <c r="B141" s="18">
        <v>4444.82</v>
      </c>
      <c r="C141" s="55"/>
      <c r="D141" s="56"/>
    </row>
    <row r="142" spans="1:4" ht="9.75" customHeight="1" thickBot="1">
      <c r="A142" s="123" t="s">
        <v>186</v>
      </c>
      <c r="B142" s="18">
        <v>200</v>
      </c>
      <c r="C142" s="55"/>
      <c r="D142" s="56"/>
    </row>
    <row r="143" spans="1:4" ht="15.75" customHeight="1" thickBot="1">
      <c r="A143" s="320" t="s">
        <v>85</v>
      </c>
      <c r="B143" s="321"/>
      <c r="C143" s="322"/>
      <c r="D143" s="59">
        <f>SUM(C87:C142)</f>
        <v>215453.48</v>
      </c>
    </row>
    <row r="144" spans="1:4" ht="15" customHeight="1" thickBot="1">
      <c r="A144" s="329" t="s">
        <v>86</v>
      </c>
      <c r="B144" s="330"/>
      <c r="C144" s="331"/>
      <c r="D144" s="60">
        <f>D84-D143</f>
        <v>5009.779999999999</v>
      </c>
    </row>
    <row r="145" ht="11.25">
      <c r="A145" s="31"/>
    </row>
    <row r="146" ht="12" thickBot="1">
      <c r="A146" s="31"/>
    </row>
    <row r="147" spans="1:8" ht="12.75" thickBot="1">
      <c r="A147" s="99"/>
      <c r="B147" s="21"/>
      <c r="C147" s="21"/>
      <c r="D147" s="21"/>
      <c r="E147" s="21"/>
      <c r="F147" s="21"/>
      <c r="G147" s="21"/>
      <c r="H147" s="61"/>
    </row>
    <row r="148" spans="1:8" ht="12">
      <c r="A148" s="99"/>
      <c r="B148" s="21"/>
      <c r="C148" s="21"/>
      <c r="D148" s="21"/>
      <c r="E148" s="21"/>
      <c r="F148" s="21"/>
      <c r="G148" s="21"/>
      <c r="H148" s="61"/>
    </row>
    <row r="149" spans="1:8" ht="12">
      <c r="A149" s="100"/>
      <c r="B149" s="22"/>
      <c r="C149" s="22"/>
      <c r="D149" s="22"/>
      <c r="E149" s="22"/>
      <c r="F149" s="22"/>
      <c r="G149" s="22"/>
      <c r="H149" s="62"/>
    </row>
    <row r="150" spans="1:8" ht="12">
      <c r="A150" s="100"/>
      <c r="B150" s="22"/>
      <c r="C150" s="22"/>
      <c r="D150" s="22"/>
      <c r="E150" s="22"/>
      <c r="F150" s="22"/>
      <c r="G150" s="22"/>
      <c r="H150" s="62"/>
    </row>
    <row r="151" spans="1:8" ht="12">
      <c r="A151" s="100"/>
      <c r="B151" s="318" t="s">
        <v>125</v>
      </c>
      <c r="C151" s="318"/>
      <c r="D151" s="318"/>
      <c r="E151" s="318"/>
      <c r="F151" s="318"/>
      <c r="G151" s="318"/>
      <c r="H151" s="319"/>
    </row>
    <row r="152" spans="1:8" ht="12.75" thickBot="1">
      <c r="A152" s="101"/>
      <c r="B152" s="23"/>
      <c r="C152" s="23"/>
      <c r="D152" s="23"/>
      <c r="E152" s="23"/>
      <c r="F152" s="23"/>
      <c r="G152" s="23"/>
      <c r="H152" s="63"/>
    </row>
    <row r="153" spans="1:8" ht="83.25" customHeight="1" thickBot="1">
      <c r="A153" s="102" t="s">
        <v>95</v>
      </c>
      <c r="B153" s="24" t="s">
        <v>96</v>
      </c>
      <c r="C153" s="316" t="s">
        <v>97</v>
      </c>
      <c r="D153" s="317"/>
      <c r="E153" s="316" t="s">
        <v>98</v>
      </c>
      <c r="F153" s="317"/>
      <c r="G153" s="316" t="s">
        <v>99</v>
      </c>
      <c r="H153" s="317"/>
    </row>
    <row r="154" spans="1:8" ht="12.75" thickBot="1">
      <c r="A154" s="103"/>
      <c r="B154" s="25" t="s">
        <v>100</v>
      </c>
      <c r="C154" s="64" t="s">
        <v>101</v>
      </c>
      <c r="D154" s="65" t="s">
        <v>102</v>
      </c>
      <c r="E154" s="64" t="s">
        <v>101</v>
      </c>
      <c r="F154" s="65" t="s">
        <v>102</v>
      </c>
      <c r="G154" s="64" t="s">
        <v>101</v>
      </c>
      <c r="H154" s="129" t="s">
        <v>102</v>
      </c>
    </row>
    <row r="155" spans="1:8" ht="11.25">
      <c r="A155" s="107" t="s">
        <v>103</v>
      </c>
      <c r="B155" s="27">
        <v>646.12</v>
      </c>
      <c r="C155" s="112">
        <v>1</v>
      </c>
      <c r="D155" s="67">
        <f>B155*C155</f>
        <v>646.12</v>
      </c>
      <c r="E155" s="116"/>
      <c r="F155" s="68">
        <f>E155*B155</f>
        <v>0</v>
      </c>
      <c r="G155" s="119"/>
      <c r="H155" s="130">
        <f aca="true" t="shared" si="0" ref="H155:H166">G155*B155</f>
        <v>0</v>
      </c>
    </row>
    <row r="156" spans="1:8" ht="11.25">
      <c r="A156" s="107" t="s">
        <v>104</v>
      </c>
      <c r="B156" s="28">
        <v>5280</v>
      </c>
      <c r="C156" s="113"/>
      <c r="D156" s="69">
        <f>B156*C156</f>
        <v>0</v>
      </c>
      <c r="E156" s="117">
        <v>0.2</v>
      </c>
      <c r="F156" s="70">
        <f>E156*B156</f>
        <v>1056</v>
      </c>
      <c r="G156" s="120">
        <v>0.8</v>
      </c>
      <c r="H156" s="131">
        <f t="shared" si="0"/>
        <v>4224</v>
      </c>
    </row>
    <row r="157" spans="1:8" ht="11.25">
      <c r="A157" s="107" t="s">
        <v>105</v>
      </c>
      <c r="B157" s="28">
        <v>3647.09</v>
      </c>
      <c r="C157" s="113"/>
      <c r="D157" s="69">
        <f>B157*C157</f>
        <v>0</v>
      </c>
      <c r="E157" s="117">
        <v>1</v>
      </c>
      <c r="F157" s="70">
        <f>E157*B157</f>
        <v>3647.09</v>
      </c>
      <c r="G157" s="120"/>
      <c r="H157" s="131">
        <f t="shared" si="0"/>
        <v>0</v>
      </c>
    </row>
    <row r="158" spans="1:8" ht="11.25">
      <c r="A158" s="107" t="s">
        <v>106</v>
      </c>
      <c r="B158" s="28">
        <v>5280</v>
      </c>
      <c r="C158" s="113"/>
      <c r="D158" s="69">
        <f>B158*C158</f>
        <v>0</v>
      </c>
      <c r="E158" s="117">
        <v>0.5</v>
      </c>
      <c r="F158" s="70">
        <f>E158*B158</f>
        <v>2640</v>
      </c>
      <c r="G158" s="120">
        <v>0.5</v>
      </c>
      <c r="H158" s="131">
        <f t="shared" si="0"/>
        <v>2640</v>
      </c>
    </row>
    <row r="159" spans="1:8" ht="11.25">
      <c r="A159" s="107" t="s">
        <v>107</v>
      </c>
      <c r="B159" s="133">
        <v>2165.77</v>
      </c>
      <c r="C159" s="113">
        <v>1</v>
      </c>
      <c r="D159" s="69">
        <f>B159*C159</f>
        <v>2165.77</v>
      </c>
      <c r="E159" s="117"/>
      <c r="F159" s="70">
        <f aca="true" t="shared" si="1" ref="F159:F172">E159*B159</f>
        <v>0</v>
      </c>
      <c r="G159" s="120"/>
      <c r="H159" s="131">
        <f t="shared" si="0"/>
        <v>0</v>
      </c>
    </row>
    <row r="160" spans="1:8" ht="11.25">
      <c r="A160" s="107" t="s">
        <v>129</v>
      </c>
      <c r="B160" s="133">
        <v>4080</v>
      </c>
      <c r="C160" s="113"/>
      <c r="D160" s="69"/>
      <c r="E160" s="117"/>
      <c r="F160" s="70">
        <f t="shared" si="1"/>
        <v>0</v>
      </c>
      <c r="G160" s="120">
        <v>1</v>
      </c>
      <c r="H160" s="131">
        <f t="shared" si="0"/>
        <v>4080</v>
      </c>
    </row>
    <row r="161" spans="1:8" ht="11.25">
      <c r="A161" s="107" t="s">
        <v>108</v>
      </c>
      <c r="B161" s="28">
        <v>3854.16</v>
      </c>
      <c r="C161" s="113">
        <v>0.3</v>
      </c>
      <c r="D161" s="69">
        <f>B161*C161</f>
        <v>1156.2479999999998</v>
      </c>
      <c r="E161" s="117">
        <v>0.4</v>
      </c>
      <c r="F161" s="70">
        <f aca="true" t="shared" si="2" ref="F161:F166">E161*B161</f>
        <v>1541.664</v>
      </c>
      <c r="G161" s="120">
        <v>0.3</v>
      </c>
      <c r="H161" s="131">
        <f t="shared" si="0"/>
        <v>1156.2479999999998</v>
      </c>
    </row>
    <row r="162" spans="1:8" ht="11.25">
      <c r="A162" s="107" t="s">
        <v>109</v>
      </c>
      <c r="B162" s="28">
        <v>4920</v>
      </c>
      <c r="C162" s="113"/>
      <c r="D162" s="69">
        <f>B162*C162</f>
        <v>0</v>
      </c>
      <c r="E162" s="117">
        <v>0.5</v>
      </c>
      <c r="F162" s="70">
        <f t="shared" si="2"/>
        <v>2460</v>
      </c>
      <c r="G162" s="120">
        <v>0.5</v>
      </c>
      <c r="H162" s="131">
        <f t="shared" si="0"/>
        <v>2460</v>
      </c>
    </row>
    <row r="163" spans="1:8" ht="11.25">
      <c r="A163" s="107" t="s">
        <v>110</v>
      </c>
      <c r="B163" s="28">
        <v>5280</v>
      </c>
      <c r="C163" s="114">
        <v>0.3</v>
      </c>
      <c r="D163" s="71">
        <f>B163*C163</f>
        <v>1584</v>
      </c>
      <c r="E163" s="118">
        <v>0.4</v>
      </c>
      <c r="F163" s="72">
        <f t="shared" si="2"/>
        <v>2112</v>
      </c>
      <c r="G163" s="121">
        <v>0.3</v>
      </c>
      <c r="H163" s="132">
        <f t="shared" si="0"/>
        <v>1584</v>
      </c>
    </row>
    <row r="164" spans="1:8" ht="11.25">
      <c r="A164" s="107" t="s">
        <v>111</v>
      </c>
      <c r="B164" s="28">
        <v>648.72</v>
      </c>
      <c r="C164" s="113"/>
      <c r="D164" s="69">
        <f>B164*C164</f>
        <v>0</v>
      </c>
      <c r="E164" s="117">
        <v>1</v>
      </c>
      <c r="F164" s="70">
        <f t="shared" si="2"/>
        <v>648.72</v>
      </c>
      <c r="G164" s="120"/>
      <c r="H164" s="132">
        <f t="shared" si="0"/>
        <v>0</v>
      </c>
    </row>
    <row r="165" spans="1:8" ht="11.25">
      <c r="A165" s="107" t="s">
        <v>112</v>
      </c>
      <c r="B165" s="28">
        <v>3917.16</v>
      </c>
      <c r="C165" s="113">
        <v>0.5</v>
      </c>
      <c r="D165" s="69">
        <f>B165*C165</f>
        <v>1958.58</v>
      </c>
      <c r="E165" s="117">
        <v>0.5</v>
      </c>
      <c r="F165" s="70">
        <f t="shared" si="2"/>
        <v>1958.58</v>
      </c>
      <c r="G165" s="120"/>
      <c r="H165" s="132">
        <f t="shared" si="0"/>
        <v>0</v>
      </c>
    </row>
    <row r="166" spans="1:8" ht="11.25">
      <c r="A166" s="108" t="s">
        <v>113</v>
      </c>
      <c r="B166" s="28">
        <v>1632</v>
      </c>
      <c r="C166" s="113"/>
      <c r="D166" s="69"/>
      <c r="E166" s="117">
        <v>0.5</v>
      </c>
      <c r="F166" s="70">
        <f t="shared" si="2"/>
        <v>816</v>
      </c>
      <c r="G166" s="120">
        <v>0.5</v>
      </c>
      <c r="H166" s="132">
        <f t="shared" si="0"/>
        <v>816</v>
      </c>
    </row>
    <row r="167" spans="1:8" ht="11.25">
      <c r="A167" s="108" t="s">
        <v>126</v>
      </c>
      <c r="B167" s="28">
        <v>3240</v>
      </c>
      <c r="C167" s="113">
        <v>1</v>
      </c>
      <c r="D167" s="69">
        <f>B167*C167</f>
        <v>3240</v>
      </c>
      <c r="E167" s="117"/>
      <c r="F167" s="70">
        <f t="shared" si="1"/>
        <v>0</v>
      </c>
      <c r="G167" s="120"/>
      <c r="H167" s="132"/>
    </row>
    <row r="168" spans="1:8" ht="11.25">
      <c r="A168" s="108" t="s">
        <v>130</v>
      </c>
      <c r="B168" s="28">
        <v>408</v>
      </c>
      <c r="C168" s="113"/>
      <c r="D168" s="69"/>
      <c r="E168" s="117"/>
      <c r="F168" s="70">
        <f t="shared" si="1"/>
        <v>0</v>
      </c>
      <c r="G168" s="120">
        <v>1</v>
      </c>
      <c r="H168" s="132">
        <f aca="true" t="shared" si="3" ref="H168:H173">G168*B168</f>
        <v>408</v>
      </c>
    </row>
    <row r="169" spans="1:8" ht="11.25">
      <c r="A169" s="107" t="s">
        <v>114</v>
      </c>
      <c r="B169" s="28">
        <v>5280</v>
      </c>
      <c r="C169" s="113">
        <v>1</v>
      </c>
      <c r="D169" s="69">
        <f>B169*C169</f>
        <v>5280</v>
      </c>
      <c r="E169" s="117"/>
      <c r="F169" s="70">
        <f t="shared" si="1"/>
        <v>0</v>
      </c>
      <c r="G169" s="120"/>
      <c r="H169" s="132">
        <f t="shared" si="3"/>
        <v>0</v>
      </c>
    </row>
    <row r="170" spans="1:8" ht="11.25">
      <c r="A170" s="107" t="s">
        <v>115</v>
      </c>
      <c r="B170" s="28">
        <v>7692.72</v>
      </c>
      <c r="C170" s="113">
        <v>1</v>
      </c>
      <c r="D170" s="69">
        <f>B170*C170</f>
        <v>7692.72</v>
      </c>
      <c r="E170" s="117"/>
      <c r="F170" s="70">
        <f t="shared" si="1"/>
        <v>0</v>
      </c>
      <c r="G170" s="120"/>
      <c r="H170" s="132">
        <f t="shared" si="3"/>
        <v>0</v>
      </c>
    </row>
    <row r="171" spans="1:8" ht="11.25">
      <c r="A171" s="107" t="s">
        <v>127</v>
      </c>
      <c r="B171" s="28">
        <v>4080</v>
      </c>
      <c r="C171" s="113"/>
      <c r="D171" s="69"/>
      <c r="E171" s="117"/>
      <c r="F171" s="70">
        <f t="shared" si="1"/>
        <v>0</v>
      </c>
      <c r="G171" s="120">
        <v>1</v>
      </c>
      <c r="H171" s="131">
        <f t="shared" si="3"/>
        <v>4080</v>
      </c>
    </row>
    <row r="172" spans="1:8" ht="11.25">
      <c r="A172" s="107" t="s">
        <v>128</v>
      </c>
      <c r="B172" s="28">
        <v>408</v>
      </c>
      <c r="C172" s="113"/>
      <c r="D172" s="69"/>
      <c r="E172" s="117"/>
      <c r="F172" s="70">
        <f t="shared" si="1"/>
        <v>0</v>
      </c>
      <c r="G172" s="120">
        <v>1</v>
      </c>
      <c r="H172" s="131">
        <f t="shared" si="3"/>
        <v>408</v>
      </c>
    </row>
    <row r="173" spans="1:8" ht="12" thickBot="1">
      <c r="A173" s="108" t="s">
        <v>116</v>
      </c>
      <c r="B173" s="29">
        <v>3960</v>
      </c>
      <c r="C173" s="115"/>
      <c r="D173" s="73">
        <f>B173*C173</f>
        <v>0</v>
      </c>
      <c r="E173" s="118">
        <v>0.6</v>
      </c>
      <c r="F173" s="72">
        <f>E173*B173</f>
        <v>2376</v>
      </c>
      <c r="G173" s="121">
        <v>0.4</v>
      </c>
      <c r="H173" s="132">
        <f t="shared" si="3"/>
        <v>1584</v>
      </c>
    </row>
    <row r="174" spans="1:8" ht="12.75" thickBot="1">
      <c r="A174" s="104"/>
      <c r="B174" s="109">
        <f>SUM(B155:B173)</f>
        <v>66419.74</v>
      </c>
      <c r="C174" s="109"/>
      <c r="D174" s="109">
        <f>SUM(D155:D173)</f>
        <v>23723.438000000002</v>
      </c>
      <c r="E174" s="313"/>
      <c r="F174" s="313">
        <f>SUM(F155:F173)</f>
        <v>19256.054</v>
      </c>
      <c r="G174" s="313"/>
      <c r="H174" s="314">
        <f>SUM(H155:H173)</f>
        <v>23440.248</v>
      </c>
    </row>
    <row r="175" spans="1:8" ht="12.75" thickBot="1">
      <c r="A175" s="105" t="s">
        <v>117</v>
      </c>
      <c r="B175" s="110"/>
      <c r="C175" s="77"/>
      <c r="D175" s="78">
        <v>8220.61</v>
      </c>
      <c r="E175" s="79"/>
      <c r="F175" s="77">
        <v>6696.45</v>
      </c>
      <c r="G175" s="77"/>
      <c r="H175" s="315">
        <v>8503.8</v>
      </c>
    </row>
    <row r="176" spans="1:8" ht="12.75" thickBot="1">
      <c r="A176" s="106" t="s">
        <v>92</v>
      </c>
      <c r="B176" s="111"/>
      <c r="C176" s="80"/>
      <c r="D176" s="81">
        <f>SUM(D174:D175)</f>
        <v>31944.048000000003</v>
      </c>
      <c r="E176" s="82"/>
      <c r="F176" s="83">
        <f>SUM(F174:F175)</f>
        <v>25952.504</v>
      </c>
      <c r="G176" s="83"/>
      <c r="H176" s="81">
        <f>SUM(H174:H175)</f>
        <v>31944.048</v>
      </c>
    </row>
    <row r="177" spans="1:8" ht="12">
      <c r="A177" s="66"/>
      <c r="B177" s="30"/>
      <c r="C177" s="66"/>
      <c r="D177" s="66"/>
      <c r="E177" s="66"/>
      <c r="F177" s="66"/>
      <c r="G177" s="66"/>
      <c r="H177" s="66"/>
    </row>
    <row r="178" spans="1:8" ht="12">
      <c r="A178" s="66"/>
      <c r="B178" s="30"/>
      <c r="C178" s="66"/>
      <c r="D178" s="66"/>
      <c r="E178" s="66"/>
      <c r="F178" s="66"/>
      <c r="G178" s="66"/>
      <c r="H178" s="66"/>
    </row>
    <row r="179" ht="11.25">
      <c r="A179" s="31"/>
    </row>
  </sheetData>
  <sheetProtection/>
  <mergeCells count="21">
    <mergeCell ref="A82:D82"/>
    <mergeCell ref="A134:B134"/>
    <mergeCell ref="A140:B140"/>
    <mergeCell ref="E153:F153"/>
    <mergeCell ref="C7:E7"/>
    <mergeCell ref="A132:B132"/>
    <mergeCell ref="A5:E5"/>
    <mergeCell ref="A84:C84"/>
    <mergeCell ref="A87:B87"/>
    <mergeCell ref="A101:B101"/>
    <mergeCell ref="A113:B113"/>
    <mergeCell ref="G153:H153"/>
    <mergeCell ref="B151:H151"/>
    <mergeCell ref="C153:D153"/>
    <mergeCell ref="A143:C143"/>
    <mergeCell ref="A85:C85"/>
    <mergeCell ref="A86:C86"/>
    <mergeCell ref="A144:C144"/>
    <mergeCell ref="A120:B120"/>
    <mergeCell ref="A126:B126"/>
    <mergeCell ref="A129:B1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J4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D18" sqref="D18"/>
    </sheetView>
  </sheetViews>
  <sheetFormatPr defaultColWidth="11.421875" defaultRowHeight="15"/>
  <cols>
    <col min="1" max="1" width="34.57421875" style="0" customWidth="1"/>
    <col min="2" max="2" width="7.57421875" style="0" customWidth="1"/>
    <col min="3" max="3" width="12.00390625" style="0" customWidth="1"/>
    <col min="4" max="4" width="11.57421875" style="0" customWidth="1"/>
    <col min="5" max="5" width="15.00390625" style="143" customWidth="1"/>
    <col min="6" max="6" width="6.421875" style="0" customWidth="1"/>
    <col min="7" max="7" width="11.57421875" style="0" bestFit="1" customWidth="1"/>
    <col min="8" max="8" width="7.57421875" style="0" customWidth="1"/>
    <col min="9" max="9" width="11.57421875" style="0" bestFit="1" customWidth="1"/>
    <col min="10" max="10" width="5.8515625" style="0" customWidth="1"/>
    <col min="11" max="11" width="13.00390625" style="0" customWidth="1"/>
    <col min="12" max="12" width="6.421875" style="0" customWidth="1"/>
    <col min="13" max="13" width="12.421875" style="0" customWidth="1"/>
    <col min="14" max="14" width="5.57421875" style="0" customWidth="1"/>
    <col min="15" max="15" width="12.8515625" style="0" customWidth="1"/>
    <col min="16" max="16" width="6.7109375" style="0" customWidth="1"/>
    <col min="18" max="18" width="6.57421875" style="0" customWidth="1"/>
    <col min="19" max="19" width="13.7109375" style="0" customWidth="1"/>
    <col min="20" max="20" width="5.57421875" style="0" customWidth="1"/>
    <col min="21" max="21" width="12.00390625" style="0" bestFit="1" customWidth="1"/>
    <col min="22" max="22" width="6.28125" style="0" customWidth="1"/>
    <col min="23" max="23" width="11.57421875" style="0" bestFit="1" customWidth="1"/>
    <col min="24" max="24" width="6.28125" style="0" customWidth="1"/>
    <col min="25" max="25" width="12.00390625" style="0" bestFit="1" customWidth="1"/>
    <col min="26" max="26" width="7.00390625" style="0" customWidth="1"/>
    <col min="27" max="27" width="11.57421875" style="0" bestFit="1" customWidth="1"/>
    <col min="28" max="28" width="6.8515625" style="0" customWidth="1"/>
    <col min="29" max="29" width="10.140625" style="0" customWidth="1"/>
    <col min="30" max="30" width="5.8515625" style="0" customWidth="1"/>
    <col min="31" max="31" width="13.140625" style="0" bestFit="1" customWidth="1"/>
    <col min="32" max="32" width="6.140625" style="0" customWidth="1"/>
    <col min="33" max="33" width="10.8515625" style="0" customWidth="1"/>
    <col min="34" max="34" width="6.421875" style="0" customWidth="1"/>
    <col min="35" max="35" width="11.57421875" style="0" bestFit="1" customWidth="1"/>
    <col min="36" max="36" width="6.57421875" style="0" customWidth="1"/>
    <col min="37" max="37" width="12.421875" style="0" customWidth="1"/>
    <col min="38" max="38" width="6.28125" style="0" customWidth="1"/>
    <col min="40" max="40" width="6.57421875" style="0" customWidth="1"/>
    <col min="41" max="41" width="11.8515625" style="0" customWidth="1"/>
    <col min="42" max="42" width="5.28125" style="0" customWidth="1"/>
    <col min="44" max="44" width="6.00390625" style="0" customWidth="1"/>
    <col min="46" max="46" width="8.00390625" style="0" customWidth="1"/>
    <col min="47" max="47" width="13.28125" style="0" customWidth="1"/>
    <col min="48" max="48" width="4.8515625" style="0" customWidth="1"/>
    <col min="49" max="49" width="13.140625" style="0" customWidth="1"/>
    <col min="50" max="50" width="6.7109375" style="0" customWidth="1"/>
    <col min="51" max="51" width="13.140625" style="0" customWidth="1"/>
    <col min="52" max="52" width="8.00390625" style="0" customWidth="1"/>
    <col min="53" max="53" width="13.140625" style="0" customWidth="1"/>
    <col min="54" max="54" width="8.7109375" style="0" customWidth="1"/>
    <col min="55" max="55" width="13.140625" style="0" customWidth="1"/>
    <col min="56" max="56" width="6.00390625" style="0" customWidth="1"/>
    <col min="57" max="57" width="11.421875" style="0" customWidth="1"/>
    <col min="58" max="58" width="6.8515625" style="0" customWidth="1"/>
    <col min="59" max="59" width="11.421875" style="0" customWidth="1"/>
    <col min="60" max="60" width="7.00390625" style="0" customWidth="1"/>
    <col min="61" max="61" width="12.140625" style="0" customWidth="1"/>
  </cols>
  <sheetData>
    <row r="2" ht="15.75" thickBot="1"/>
    <row r="3" spans="1:62" ht="61.5" customHeight="1" thickBot="1">
      <c r="A3" s="363" t="s">
        <v>154</v>
      </c>
      <c r="B3" s="367" t="s">
        <v>98</v>
      </c>
      <c r="C3" s="368"/>
      <c r="D3" s="368"/>
      <c r="E3" s="369"/>
      <c r="F3" s="375" t="s">
        <v>142</v>
      </c>
      <c r="G3" s="376"/>
      <c r="H3" s="365" t="s">
        <v>131</v>
      </c>
      <c r="I3" s="366"/>
      <c r="J3" s="355" t="s">
        <v>147</v>
      </c>
      <c r="K3" s="356"/>
      <c r="L3" s="355" t="s">
        <v>190</v>
      </c>
      <c r="M3" s="356"/>
      <c r="N3" s="355" t="s">
        <v>148</v>
      </c>
      <c r="O3" s="356"/>
      <c r="P3" s="361" t="s">
        <v>132</v>
      </c>
      <c r="Q3" s="362"/>
      <c r="R3" s="359" t="s">
        <v>133</v>
      </c>
      <c r="S3" s="360"/>
      <c r="T3" s="359" t="s">
        <v>141</v>
      </c>
      <c r="U3" s="360"/>
      <c r="V3" s="365" t="s">
        <v>134</v>
      </c>
      <c r="W3" s="366"/>
      <c r="X3" s="355" t="s">
        <v>135</v>
      </c>
      <c r="Y3" s="356"/>
      <c r="Z3" s="365" t="s">
        <v>140</v>
      </c>
      <c r="AA3" s="366"/>
      <c r="AB3" s="357" t="s">
        <v>137</v>
      </c>
      <c r="AC3" s="358"/>
      <c r="AD3" s="365" t="s">
        <v>138</v>
      </c>
      <c r="AE3" s="366"/>
      <c r="AF3" s="373" t="s">
        <v>164</v>
      </c>
      <c r="AG3" s="374"/>
      <c r="AH3" s="373" t="s">
        <v>165</v>
      </c>
      <c r="AI3" s="374"/>
      <c r="AJ3" s="359" t="s">
        <v>139</v>
      </c>
      <c r="AK3" s="360"/>
      <c r="AL3" s="365" t="s">
        <v>136</v>
      </c>
      <c r="AM3" s="366"/>
      <c r="AN3" s="359" t="s">
        <v>143</v>
      </c>
      <c r="AO3" s="360"/>
      <c r="AP3" s="355" t="s">
        <v>144</v>
      </c>
      <c r="AQ3" s="356"/>
      <c r="AR3" s="355" t="s">
        <v>145</v>
      </c>
      <c r="AS3" s="356"/>
      <c r="AT3" s="353" t="s">
        <v>184</v>
      </c>
      <c r="AU3" s="354"/>
      <c r="AV3" s="371" t="s">
        <v>160</v>
      </c>
      <c r="AW3" s="372"/>
      <c r="AX3" s="353" t="s">
        <v>166</v>
      </c>
      <c r="AY3" s="354"/>
      <c r="AZ3" s="351" t="s">
        <v>161</v>
      </c>
      <c r="BA3" s="352"/>
      <c r="BB3" s="351" t="s">
        <v>162</v>
      </c>
      <c r="BC3" s="352"/>
      <c r="BD3" s="365" t="s">
        <v>146</v>
      </c>
      <c r="BE3" s="366"/>
      <c r="BF3" s="353" t="s">
        <v>185</v>
      </c>
      <c r="BG3" s="354"/>
      <c r="BH3" s="370" t="s">
        <v>156</v>
      </c>
      <c r="BI3" s="370"/>
      <c r="BJ3" s="194" t="s">
        <v>159</v>
      </c>
    </row>
    <row r="4" spans="1:62" ht="15.75" thickBot="1">
      <c r="A4" s="364"/>
      <c r="B4" s="294" t="s">
        <v>101</v>
      </c>
      <c r="C4" s="291" t="s">
        <v>102</v>
      </c>
      <c r="D4" s="291" t="s">
        <v>152</v>
      </c>
      <c r="E4" s="295" t="s">
        <v>153</v>
      </c>
      <c r="F4" s="140" t="s">
        <v>101</v>
      </c>
      <c r="G4" s="140" t="s">
        <v>102</v>
      </c>
      <c r="H4" s="138" t="s">
        <v>101</v>
      </c>
      <c r="I4" s="138" t="s">
        <v>102</v>
      </c>
      <c r="J4" s="138" t="s">
        <v>101</v>
      </c>
      <c r="K4" s="138" t="s">
        <v>102</v>
      </c>
      <c r="L4" s="138" t="s">
        <v>101</v>
      </c>
      <c r="M4" s="138" t="s">
        <v>102</v>
      </c>
      <c r="N4" s="138" t="s">
        <v>101</v>
      </c>
      <c r="O4" s="138" t="s">
        <v>102</v>
      </c>
      <c r="P4" s="139" t="s">
        <v>101</v>
      </c>
      <c r="Q4" s="199" t="s">
        <v>102</v>
      </c>
      <c r="R4" s="138" t="s">
        <v>101</v>
      </c>
      <c r="S4" s="138" t="s">
        <v>102</v>
      </c>
      <c r="T4" s="139" t="s">
        <v>101</v>
      </c>
      <c r="U4" s="199" t="s">
        <v>102</v>
      </c>
      <c r="V4" s="138" t="s">
        <v>101</v>
      </c>
      <c r="W4" s="139" t="s">
        <v>102</v>
      </c>
      <c r="X4" s="139" t="s">
        <v>101</v>
      </c>
      <c r="Y4" s="200" t="s">
        <v>102</v>
      </c>
      <c r="Z4" s="138" t="s">
        <v>101</v>
      </c>
      <c r="AA4" s="138" t="s">
        <v>102</v>
      </c>
      <c r="AB4" s="139" t="s">
        <v>101</v>
      </c>
      <c r="AC4" s="200" t="s">
        <v>102</v>
      </c>
      <c r="AD4" s="151" t="s">
        <v>101</v>
      </c>
      <c r="AE4" s="201" t="s">
        <v>102</v>
      </c>
      <c r="AF4" s="151" t="s">
        <v>101</v>
      </c>
      <c r="AG4" s="201" t="s">
        <v>102</v>
      </c>
      <c r="AH4" s="152" t="s">
        <v>101</v>
      </c>
      <c r="AI4" s="200" t="s">
        <v>102</v>
      </c>
      <c r="AJ4" s="138" t="s">
        <v>101</v>
      </c>
      <c r="AK4" s="139" t="s">
        <v>102</v>
      </c>
      <c r="AL4" s="139" t="s">
        <v>101</v>
      </c>
      <c r="AM4" s="199" t="s">
        <v>102</v>
      </c>
      <c r="AN4" s="138" t="s">
        <v>101</v>
      </c>
      <c r="AO4" s="138" t="s">
        <v>102</v>
      </c>
      <c r="AP4" s="139" t="s">
        <v>101</v>
      </c>
      <c r="AQ4" s="199" t="s">
        <v>102</v>
      </c>
      <c r="AR4" s="138" t="s">
        <v>101</v>
      </c>
      <c r="AS4" s="199" t="s">
        <v>102</v>
      </c>
      <c r="AT4" s="202" t="s">
        <v>101</v>
      </c>
      <c r="AU4" s="138" t="s">
        <v>102</v>
      </c>
      <c r="AV4" s="138" t="s">
        <v>101</v>
      </c>
      <c r="AW4" s="138" t="s">
        <v>102</v>
      </c>
      <c r="AX4" s="138" t="s">
        <v>101</v>
      </c>
      <c r="AY4" s="138" t="s">
        <v>102</v>
      </c>
      <c r="AZ4" s="199" t="s">
        <v>157</v>
      </c>
      <c r="BA4" s="138" t="s">
        <v>102</v>
      </c>
      <c r="BB4" s="199" t="s">
        <v>157</v>
      </c>
      <c r="BC4" s="199" t="s">
        <v>102</v>
      </c>
      <c r="BD4" s="202" t="s">
        <v>101</v>
      </c>
      <c r="BE4" s="138" t="s">
        <v>102</v>
      </c>
      <c r="BF4" s="202" t="s">
        <v>101</v>
      </c>
      <c r="BG4" s="138" t="s">
        <v>102</v>
      </c>
      <c r="BH4" s="203" t="s">
        <v>157</v>
      </c>
      <c r="BI4" s="204" t="s">
        <v>102</v>
      </c>
      <c r="BJ4" s="205"/>
    </row>
    <row r="5" spans="1:62" ht="15.75" thickBot="1">
      <c r="A5" s="108" t="s">
        <v>104</v>
      </c>
      <c r="B5" s="286"/>
      <c r="C5" s="287">
        <v>1056</v>
      </c>
      <c r="D5" s="287">
        <v>370.69</v>
      </c>
      <c r="E5" s="304">
        <f>C5+D5</f>
        <v>1426.69</v>
      </c>
      <c r="F5" s="292">
        <v>0</v>
      </c>
      <c r="G5" s="163">
        <f aca="true" t="shared" si="0" ref="G5:G14">F5*E5</f>
        <v>0</v>
      </c>
      <c r="H5" s="219">
        <v>0.1</v>
      </c>
      <c r="I5" s="163">
        <f aca="true" t="shared" si="1" ref="I5:I14">H5*E5</f>
        <v>142.669</v>
      </c>
      <c r="J5" s="219">
        <v>0.1</v>
      </c>
      <c r="K5" s="163">
        <f aca="true" t="shared" si="2" ref="K5:K14">E5*J5</f>
        <v>142.669</v>
      </c>
      <c r="L5" s="219">
        <v>0.4</v>
      </c>
      <c r="M5" s="163">
        <f aca="true" t="shared" si="3" ref="M5:M14">L5*E5</f>
        <v>570.676</v>
      </c>
      <c r="N5" s="219">
        <v>0.25</v>
      </c>
      <c r="O5" s="163">
        <f aca="true" t="shared" si="4" ref="O5:O14">N5*E5</f>
        <v>356.6725</v>
      </c>
      <c r="P5" s="169"/>
      <c r="Q5" s="153">
        <f aca="true" t="shared" si="5" ref="Q5:Q14">P5*E5</f>
        <v>0</v>
      </c>
      <c r="R5" s="164">
        <v>0.15</v>
      </c>
      <c r="S5" s="150">
        <f aca="true" t="shared" si="6" ref="S5:S14">R5*E5</f>
        <v>214.0035</v>
      </c>
      <c r="T5" s="169"/>
      <c r="U5" s="153">
        <f aca="true" t="shared" si="7" ref="U5:U14">T5*E5</f>
        <v>0</v>
      </c>
      <c r="V5" s="164"/>
      <c r="W5" s="150">
        <f aca="true" t="shared" si="8" ref="W5:W14">V5*E5</f>
        <v>0</v>
      </c>
      <c r="X5" s="169"/>
      <c r="Y5" s="153">
        <f aca="true" t="shared" si="9" ref="Y5:Y14">X5*E5</f>
        <v>0</v>
      </c>
      <c r="Z5" s="164"/>
      <c r="AA5" s="150">
        <f aca="true" t="shared" si="10" ref="AA5:AA14">Z5*E5</f>
        <v>0</v>
      </c>
      <c r="AB5" s="169"/>
      <c r="AC5" s="153">
        <f aca="true" t="shared" si="11" ref="AC5:AC14">E5*AB5</f>
        <v>0</v>
      </c>
      <c r="AD5" s="164"/>
      <c r="AE5" s="220">
        <f aca="true" t="shared" si="12" ref="AE5:AE14">AD5*E5</f>
        <v>0</v>
      </c>
      <c r="AF5" s="247"/>
      <c r="AG5" s="243"/>
      <c r="AH5" s="221"/>
      <c r="AI5" s="222">
        <f aca="true" t="shared" si="13" ref="AI5:AI14">AH5*E5</f>
        <v>0</v>
      </c>
      <c r="AJ5" s="164"/>
      <c r="AK5" s="150">
        <f aca="true" t="shared" si="14" ref="AK5:AK14">AJ5*E5</f>
        <v>0</v>
      </c>
      <c r="AL5" s="169"/>
      <c r="AM5" s="153">
        <f aca="true" t="shared" si="15" ref="AM5:AM14">AL5*E5</f>
        <v>0</v>
      </c>
      <c r="AN5" s="164"/>
      <c r="AO5" s="150">
        <f aca="true" t="shared" si="16" ref="AO5:AO14">AN5*E5</f>
        <v>0</v>
      </c>
      <c r="AP5" s="169"/>
      <c r="AQ5" s="153">
        <f aca="true" t="shared" si="17" ref="AQ5:AQ14">AP5*E5</f>
        <v>0</v>
      </c>
      <c r="AR5" s="164"/>
      <c r="AS5" s="153">
        <f aca="true" t="shared" si="18" ref="AS5:AS14">AR5*E5</f>
        <v>0</v>
      </c>
      <c r="AT5" s="281"/>
      <c r="AU5" s="231"/>
      <c r="AV5" s="164"/>
      <c r="AW5" s="150">
        <f aca="true" t="shared" si="19" ref="AW5:AW14">AV5*E5</f>
        <v>0</v>
      </c>
      <c r="AX5" s="252"/>
      <c r="AY5" s="222"/>
      <c r="AZ5" s="237"/>
      <c r="BA5" s="231"/>
      <c r="BB5" s="237"/>
      <c r="BC5" s="222"/>
      <c r="BD5" s="164"/>
      <c r="BE5" s="150">
        <f aca="true" t="shared" si="20" ref="BE5:BE14">BD5*E5</f>
        <v>0</v>
      </c>
      <c r="BF5" s="281"/>
      <c r="BG5" s="231"/>
      <c r="BH5" s="169"/>
      <c r="BI5" s="223">
        <f aca="true" t="shared" si="21" ref="BI5:BI14">BH5*E5</f>
        <v>0</v>
      </c>
      <c r="BJ5" s="224">
        <f aca="true" t="shared" si="22" ref="BJ5:BJ30">F5+H5+J5+L5+N5+P5+R5+T5+V5+X5+Z5+AB5+AD5+AH5+AJ5+AL5+AN5+AP5+AR5+AV5+BD5+BH5</f>
        <v>1</v>
      </c>
    </row>
    <row r="6" spans="1:62" ht="15.75" thickBot="1">
      <c r="A6" s="296" t="s">
        <v>105</v>
      </c>
      <c r="B6" s="288"/>
      <c r="C6" s="141">
        <v>3647.09</v>
      </c>
      <c r="D6" s="287">
        <f>C6*34.8%</f>
        <v>1269.18732</v>
      </c>
      <c r="E6" s="289">
        <f aca="true" t="shared" si="23" ref="E6:E14">C6+D6</f>
        <v>4916.27732</v>
      </c>
      <c r="F6" s="193"/>
      <c r="G6" s="145">
        <f t="shared" si="0"/>
        <v>0</v>
      </c>
      <c r="H6" s="165"/>
      <c r="I6" s="145">
        <f t="shared" si="1"/>
        <v>0</v>
      </c>
      <c r="J6" s="165"/>
      <c r="K6" s="145">
        <f t="shared" si="2"/>
        <v>0</v>
      </c>
      <c r="L6" s="165"/>
      <c r="M6" s="145">
        <f t="shared" si="3"/>
        <v>0</v>
      </c>
      <c r="N6" s="165"/>
      <c r="O6" s="145">
        <f t="shared" si="4"/>
        <v>0</v>
      </c>
      <c r="P6" s="170">
        <v>0.1</v>
      </c>
      <c r="Q6" s="154">
        <f t="shared" si="5"/>
        <v>491.62773200000004</v>
      </c>
      <c r="R6" s="165"/>
      <c r="S6" s="147">
        <f t="shared" si="6"/>
        <v>0</v>
      </c>
      <c r="T6" s="170">
        <v>0</v>
      </c>
      <c r="U6" s="154">
        <f t="shared" si="7"/>
        <v>0</v>
      </c>
      <c r="V6" s="165"/>
      <c r="W6" s="147">
        <f t="shared" si="8"/>
        <v>0</v>
      </c>
      <c r="X6" s="170">
        <v>0.3</v>
      </c>
      <c r="Y6" s="154">
        <f t="shared" si="9"/>
        <v>1474.883196</v>
      </c>
      <c r="Z6" s="165">
        <v>0.1</v>
      </c>
      <c r="AA6" s="147">
        <f t="shared" si="10"/>
        <v>491.62773200000004</v>
      </c>
      <c r="AB6" s="170">
        <v>0.05</v>
      </c>
      <c r="AC6" s="154">
        <f t="shared" si="11"/>
        <v>245.81386600000002</v>
      </c>
      <c r="AD6" s="165">
        <v>0.05</v>
      </c>
      <c r="AE6" s="157">
        <f t="shared" si="12"/>
        <v>245.81386600000002</v>
      </c>
      <c r="AF6" s="248"/>
      <c r="AG6" s="244"/>
      <c r="AH6" s="189">
        <v>0.05</v>
      </c>
      <c r="AI6" s="188">
        <f t="shared" si="13"/>
        <v>245.81386600000002</v>
      </c>
      <c r="AJ6" s="165"/>
      <c r="AK6" s="147">
        <f t="shared" si="14"/>
        <v>0</v>
      </c>
      <c r="AL6" s="170"/>
      <c r="AM6" s="154">
        <f t="shared" si="15"/>
        <v>0</v>
      </c>
      <c r="AN6" s="165"/>
      <c r="AO6" s="147">
        <f t="shared" si="16"/>
        <v>0</v>
      </c>
      <c r="AP6" s="170">
        <v>0.05</v>
      </c>
      <c r="AQ6" s="154">
        <f t="shared" si="17"/>
        <v>245.81386600000002</v>
      </c>
      <c r="AR6" s="165"/>
      <c r="AS6" s="154">
        <f t="shared" si="18"/>
        <v>0</v>
      </c>
      <c r="AT6" s="282"/>
      <c r="AU6" s="232"/>
      <c r="AV6" s="165"/>
      <c r="AW6" s="147">
        <f t="shared" si="19"/>
        <v>0</v>
      </c>
      <c r="AX6" s="253"/>
      <c r="AY6" s="188"/>
      <c r="AZ6" s="238"/>
      <c r="BA6" s="232"/>
      <c r="BB6" s="238"/>
      <c r="BC6" s="188"/>
      <c r="BD6" s="165"/>
      <c r="BE6" s="147">
        <f t="shared" si="20"/>
        <v>0</v>
      </c>
      <c r="BF6" s="282"/>
      <c r="BG6" s="232"/>
      <c r="BH6" s="170">
        <v>0.3</v>
      </c>
      <c r="BI6" s="177">
        <f t="shared" si="21"/>
        <v>1474.883196</v>
      </c>
      <c r="BJ6" s="173">
        <f t="shared" si="22"/>
        <v>1.0000000000000002</v>
      </c>
    </row>
    <row r="7" spans="1:62" ht="15.75" thickBot="1">
      <c r="A7" s="296" t="s">
        <v>106</v>
      </c>
      <c r="B7" s="288"/>
      <c r="C7" s="141">
        <v>2640</v>
      </c>
      <c r="D7" s="287">
        <f>C7*34.7%</f>
        <v>916.08</v>
      </c>
      <c r="E7" s="289">
        <f t="shared" si="23"/>
        <v>3556.08</v>
      </c>
      <c r="F7" s="193"/>
      <c r="G7" s="145">
        <f t="shared" si="0"/>
        <v>0</v>
      </c>
      <c r="H7" s="165">
        <v>0.1</v>
      </c>
      <c r="I7" s="145">
        <f t="shared" si="1"/>
        <v>355.608</v>
      </c>
      <c r="J7" s="165"/>
      <c r="K7" s="145">
        <f t="shared" si="2"/>
        <v>0</v>
      </c>
      <c r="L7" s="165"/>
      <c r="M7" s="145">
        <f t="shared" si="3"/>
        <v>0</v>
      </c>
      <c r="N7" s="165"/>
      <c r="O7" s="145">
        <f t="shared" si="4"/>
        <v>0</v>
      </c>
      <c r="P7" s="170"/>
      <c r="Q7" s="154">
        <f t="shared" si="5"/>
        <v>0</v>
      </c>
      <c r="R7" s="165"/>
      <c r="S7" s="147">
        <f t="shared" si="6"/>
        <v>0</v>
      </c>
      <c r="T7" s="170"/>
      <c r="U7" s="154">
        <f t="shared" si="7"/>
        <v>0</v>
      </c>
      <c r="V7" s="165">
        <v>0.1</v>
      </c>
      <c r="W7" s="147">
        <f t="shared" si="8"/>
        <v>355.608</v>
      </c>
      <c r="X7" s="170"/>
      <c r="Y7" s="154">
        <f t="shared" si="9"/>
        <v>0</v>
      </c>
      <c r="Z7" s="165"/>
      <c r="AA7" s="147">
        <f t="shared" si="10"/>
        <v>0</v>
      </c>
      <c r="AB7" s="170"/>
      <c r="AC7" s="154">
        <f t="shared" si="11"/>
        <v>0</v>
      </c>
      <c r="AD7" s="165"/>
      <c r="AE7" s="157">
        <f t="shared" si="12"/>
        <v>0</v>
      </c>
      <c r="AF7" s="248"/>
      <c r="AG7" s="244"/>
      <c r="AH7" s="189"/>
      <c r="AI7" s="188">
        <f t="shared" si="13"/>
        <v>0</v>
      </c>
      <c r="AJ7" s="165"/>
      <c r="AK7" s="147">
        <f t="shared" si="14"/>
        <v>0</v>
      </c>
      <c r="AL7" s="170"/>
      <c r="AM7" s="154">
        <f t="shared" si="15"/>
        <v>0</v>
      </c>
      <c r="AN7" s="165"/>
      <c r="AO7" s="147">
        <f t="shared" si="16"/>
        <v>0</v>
      </c>
      <c r="AP7" s="170"/>
      <c r="AQ7" s="154">
        <f t="shared" si="17"/>
        <v>0</v>
      </c>
      <c r="AR7" s="165"/>
      <c r="AS7" s="154">
        <f t="shared" si="18"/>
        <v>0</v>
      </c>
      <c r="AT7" s="282"/>
      <c r="AU7" s="232"/>
      <c r="AV7" s="165">
        <v>0.8</v>
      </c>
      <c r="AW7" s="147">
        <f t="shared" si="19"/>
        <v>2844.864</v>
      </c>
      <c r="AX7" s="253"/>
      <c r="AY7" s="188"/>
      <c r="AZ7" s="238"/>
      <c r="BA7" s="232"/>
      <c r="BB7" s="238"/>
      <c r="BC7" s="188"/>
      <c r="BD7" s="165"/>
      <c r="BE7" s="147">
        <f t="shared" si="20"/>
        <v>0</v>
      </c>
      <c r="BF7" s="282"/>
      <c r="BG7" s="232"/>
      <c r="BH7" s="170"/>
      <c r="BI7" s="156">
        <f t="shared" si="21"/>
        <v>0</v>
      </c>
      <c r="BJ7" s="173">
        <f t="shared" si="22"/>
        <v>1</v>
      </c>
    </row>
    <row r="8" spans="1:62" ht="15.75" thickBot="1">
      <c r="A8" s="296" t="s">
        <v>108</v>
      </c>
      <c r="B8" s="288"/>
      <c r="C8" s="141">
        <v>1541.664</v>
      </c>
      <c r="D8" s="287">
        <f>C8*34.8%</f>
        <v>536.499072</v>
      </c>
      <c r="E8" s="289">
        <f t="shared" si="23"/>
        <v>2078.163072</v>
      </c>
      <c r="F8" s="193"/>
      <c r="G8" s="145">
        <f t="shared" si="0"/>
        <v>0</v>
      </c>
      <c r="H8" s="165">
        <v>0.1</v>
      </c>
      <c r="I8" s="145">
        <f t="shared" si="1"/>
        <v>207.81630719999998</v>
      </c>
      <c r="J8" s="165"/>
      <c r="K8" s="145">
        <f t="shared" si="2"/>
        <v>0</v>
      </c>
      <c r="L8" s="165"/>
      <c r="M8" s="145">
        <f t="shared" si="3"/>
        <v>0</v>
      </c>
      <c r="N8" s="165"/>
      <c r="O8" s="145">
        <f t="shared" si="4"/>
        <v>0</v>
      </c>
      <c r="P8" s="170"/>
      <c r="Q8" s="154">
        <f t="shared" si="5"/>
        <v>0</v>
      </c>
      <c r="R8" s="165"/>
      <c r="S8" s="147">
        <f t="shared" si="6"/>
        <v>0</v>
      </c>
      <c r="T8" s="170"/>
      <c r="U8" s="154">
        <f t="shared" si="7"/>
        <v>0</v>
      </c>
      <c r="V8" s="165">
        <v>0.05</v>
      </c>
      <c r="W8" s="147">
        <f t="shared" si="8"/>
        <v>103.90815359999999</v>
      </c>
      <c r="X8" s="170">
        <v>0.05</v>
      </c>
      <c r="Y8" s="154">
        <f t="shared" si="9"/>
        <v>103.90815359999999</v>
      </c>
      <c r="Z8" s="165">
        <v>0.1</v>
      </c>
      <c r="AA8" s="147">
        <f t="shared" si="10"/>
        <v>207.81630719999998</v>
      </c>
      <c r="AB8" s="170">
        <v>0.1</v>
      </c>
      <c r="AC8" s="154">
        <f t="shared" si="11"/>
        <v>207.81630719999998</v>
      </c>
      <c r="AD8" s="165">
        <v>0.1</v>
      </c>
      <c r="AE8" s="157">
        <f t="shared" si="12"/>
        <v>207.81630719999998</v>
      </c>
      <c r="AF8" s="248"/>
      <c r="AG8" s="244"/>
      <c r="AH8" s="189">
        <v>0.1</v>
      </c>
      <c r="AI8" s="188">
        <f t="shared" si="13"/>
        <v>207.81630719999998</v>
      </c>
      <c r="AJ8" s="165"/>
      <c r="AK8" s="147">
        <f t="shared" si="14"/>
        <v>0</v>
      </c>
      <c r="AL8" s="170">
        <v>0.2</v>
      </c>
      <c r="AM8" s="154">
        <f t="shared" si="15"/>
        <v>415.63261439999997</v>
      </c>
      <c r="AN8" s="165"/>
      <c r="AO8" s="147">
        <f t="shared" si="16"/>
        <v>0</v>
      </c>
      <c r="AP8" s="170"/>
      <c r="AQ8" s="154">
        <f t="shared" si="17"/>
        <v>0</v>
      </c>
      <c r="AR8" s="165"/>
      <c r="AS8" s="154">
        <f t="shared" si="18"/>
        <v>0</v>
      </c>
      <c r="AT8" s="282"/>
      <c r="AU8" s="232"/>
      <c r="AV8" s="165"/>
      <c r="AW8" s="147">
        <f t="shared" si="19"/>
        <v>0</v>
      </c>
      <c r="AX8" s="253"/>
      <c r="AY8" s="188"/>
      <c r="AZ8" s="238"/>
      <c r="BA8" s="232"/>
      <c r="BB8" s="238"/>
      <c r="BC8" s="188"/>
      <c r="BD8" s="165"/>
      <c r="BE8" s="147">
        <f t="shared" si="20"/>
        <v>0</v>
      </c>
      <c r="BF8" s="282"/>
      <c r="BG8" s="232"/>
      <c r="BH8" s="170">
        <v>0.2</v>
      </c>
      <c r="BI8" s="156">
        <f t="shared" si="21"/>
        <v>415.63261439999997</v>
      </c>
      <c r="BJ8" s="173">
        <f t="shared" si="22"/>
        <v>1</v>
      </c>
    </row>
    <row r="9" spans="1:62" ht="15.75" thickBot="1">
      <c r="A9" s="296" t="s">
        <v>109</v>
      </c>
      <c r="B9" s="288"/>
      <c r="C9" s="141">
        <v>2460</v>
      </c>
      <c r="D9" s="287">
        <f>C9*34.7%</f>
        <v>853.6200000000001</v>
      </c>
      <c r="E9" s="289">
        <f t="shared" si="23"/>
        <v>3313.62</v>
      </c>
      <c r="F9" s="193">
        <v>0.15</v>
      </c>
      <c r="G9" s="145">
        <f t="shared" si="0"/>
        <v>497.04299999999995</v>
      </c>
      <c r="H9" s="165">
        <v>0.1</v>
      </c>
      <c r="I9" s="145">
        <f t="shared" si="1"/>
        <v>331.362</v>
      </c>
      <c r="J9" s="165">
        <v>0.03</v>
      </c>
      <c r="K9" s="145">
        <f t="shared" si="2"/>
        <v>99.40859999999999</v>
      </c>
      <c r="L9" s="165">
        <v>0.1</v>
      </c>
      <c r="M9" s="145">
        <f t="shared" si="3"/>
        <v>331.362</v>
      </c>
      <c r="N9" s="165">
        <v>0.02</v>
      </c>
      <c r="O9" s="145">
        <f t="shared" si="4"/>
        <v>66.2724</v>
      </c>
      <c r="P9" s="170">
        <v>0.05</v>
      </c>
      <c r="Q9" s="154">
        <f t="shared" si="5"/>
        <v>165.681</v>
      </c>
      <c r="R9" s="165">
        <v>0.02</v>
      </c>
      <c r="S9" s="147">
        <f t="shared" si="6"/>
        <v>66.2724</v>
      </c>
      <c r="T9" s="170">
        <v>0.03</v>
      </c>
      <c r="U9" s="154">
        <f t="shared" si="7"/>
        <v>99.40859999999999</v>
      </c>
      <c r="V9" s="165">
        <v>0.05</v>
      </c>
      <c r="W9" s="147">
        <f t="shared" si="8"/>
        <v>165.681</v>
      </c>
      <c r="X9" s="170"/>
      <c r="Y9" s="154">
        <f t="shared" si="9"/>
        <v>0</v>
      </c>
      <c r="Z9" s="165">
        <v>0.03</v>
      </c>
      <c r="AA9" s="147">
        <f t="shared" si="10"/>
        <v>99.40859999999999</v>
      </c>
      <c r="AB9" s="170">
        <v>0.03</v>
      </c>
      <c r="AC9" s="154">
        <f t="shared" si="11"/>
        <v>99.40859999999999</v>
      </c>
      <c r="AD9" s="165">
        <v>0.03</v>
      </c>
      <c r="AE9" s="157">
        <f t="shared" si="12"/>
        <v>99.40859999999999</v>
      </c>
      <c r="AF9" s="248"/>
      <c r="AG9" s="244"/>
      <c r="AH9" s="189">
        <v>0.03</v>
      </c>
      <c r="AI9" s="188">
        <f t="shared" si="13"/>
        <v>99.40859999999999</v>
      </c>
      <c r="AJ9" s="165">
        <v>0.03</v>
      </c>
      <c r="AK9" s="147">
        <f t="shared" si="14"/>
        <v>99.40859999999999</v>
      </c>
      <c r="AL9" s="170">
        <v>0.03</v>
      </c>
      <c r="AM9" s="154">
        <f t="shared" si="15"/>
        <v>99.40859999999999</v>
      </c>
      <c r="AN9" s="165">
        <v>0.15</v>
      </c>
      <c r="AO9" s="147">
        <f t="shared" si="16"/>
        <v>497.04299999999995</v>
      </c>
      <c r="AP9" s="170">
        <v>0.03</v>
      </c>
      <c r="AQ9" s="154">
        <f t="shared" si="17"/>
        <v>99.40859999999999</v>
      </c>
      <c r="AR9" s="165">
        <v>0.03</v>
      </c>
      <c r="AS9" s="154">
        <f t="shared" si="18"/>
        <v>99.40859999999999</v>
      </c>
      <c r="AT9" s="282"/>
      <c r="AU9" s="232"/>
      <c r="AV9" s="165"/>
      <c r="AW9" s="147">
        <f t="shared" si="19"/>
        <v>0</v>
      </c>
      <c r="AX9" s="253"/>
      <c r="AY9" s="188"/>
      <c r="AZ9" s="238"/>
      <c r="BA9" s="232"/>
      <c r="BB9" s="238"/>
      <c r="BC9" s="188"/>
      <c r="BD9" s="165">
        <v>0.03</v>
      </c>
      <c r="BE9" s="147">
        <f t="shared" si="20"/>
        <v>99.40859999999999</v>
      </c>
      <c r="BF9" s="282"/>
      <c r="BG9" s="232"/>
      <c r="BH9" s="170">
        <v>0.03</v>
      </c>
      <c r="BI9" s="178">
        <f t="shared" si="21"/>
        <v>99.40859999999999</v>
      </c>
      <c r="BJ9" s="173">
        <f t="shared" si="22"/>
        <v>1.0000000000000002</v>
      </c>
    </row>
    <row r="10" spans="1:62" ht="15.75" thickBot="1">
      <c r="A10" s="296" t="s">
        <v>110</v>
      </c>
      <c r="B10" s="288"/>
      <c r="C10" s="141">
        <v>2112</v>
      </c>
      <c r="D10" s="287">
        <f>C10*34.7%</f>
        <v>732.864</v>
      </c>
      <c r="E10" s="289">
        <f t="shared" si="23"/>
        <v>2844.864</v>
      </c>
      <c r="F10" s="193"/>
      <c r="G10" s="145">
        <f t="shared" si="0"/>
        <v>0</v>
      </c>
      <c r="H10" s="165">
        <v>0.1</v>
      </c>
      <c r="I10" s="145">
        <f t="shared" si="1"/>
        <v>284.4864</v>
      </c>
      <c r="J10" s="165">
        <v>0.05</v>
      </c>
      <c r="K10" s="145">
        <f t="shared" si="2"/>
        <v>142.2432</v>
      </c>
      <c r="L10" s="165">
        <v>0.25</v>
      </c>
      <c r="M10" s="145">
        <f t="shared" si="3"/>
        <v>711.216</v>
      </c>
      <c r="N10" s="165">
        <v>0.05</v>
      </c>
      <c r="O10" s="145">
        <f t="shared" si="4"/>
        <v>142.2432</v>
      </c>
      <c r="P10" s="170">
        <v>0.05</v>
      </c>
      <c r="Q10" s="154">
        <f t="shared" si="5"/>
        <v>142.2432</v>
      </c>
      <c r="R10" s="165">
        <v>0.5</v>
      </c>
      <c r="S10" s="147">
        <f t="shared" si="6"/>
        <v>1422.432</v>
      </c>
      <c r="T10" s="170"/>
      <c r="U10" s="154">
        <f t="shared" si="7"/>
        <v>0</v>
      </c>
      <c r="V10" s="165"/>
      <c r="W10" s="147">
        <f t="shared" si="8"/>
        <v>0</v>
      </c>
      <c r="X10" s="170"/>
      <c r="Y10" s="154">
        <f t="shared" si="9"/>
        <v>0</v>
      </c>
      <c r="Z10" s="165"/>
      <c r="AA10" s="147">
        <f t="shared" si="10"/>
        <v>0</v>
      </c>
      <c r="AB10" s="170"/>
      <c r="AC10" s="154">
        <f t="shared" si="11"/>
        <v>0</v>
      </c>
      <c r="AD10" s="165"/>
      <c r="AE10" s="157">
        <f t="shared" si="12"/>
        <v>0</v>
      </c>
      <c r="AF10" s="248"/>
      <c r="AG10" s="244"/>
      <c r="AH10" s="189"/>
      <c r="AI10" s="188">
        <f t="shared" si="13"/>
        <v>0</v>
      </c>
      <c r="AJ10" s="165"/>
      <c r="AK10" s="147">
        <f t="shared" si="14"/>
        <v>0</v>
      </c>
      <c r="AL10" s="170"/>
      <c r="AM10" s="154">
        <f t="shared" si="15"/>
        <v>0</v>
      </c>
      <c r="AN10" s="165"/>
      <c r="AO10" s="147">
        <f t="shared" si="16"/>
        <v>0</v>
      </c>
      <c r="AP10" s="170"/>
      <c r="AQ10" s="154">
        <f t="shared" si="17"/>
        <v>0</v>
      </c>
      <c r="AR10" s="165"/>
      <c r="AS10" s="154">
        <f t="shared" si="18"/>
        <v>0</v>
      </c>
      <c r="AT10" s="282"/>
      <c r="AU10" s="232"/>
      <c r="AV10" s="165"/>
      <c r="AW10" s="147">
        <f t="shared" si="19"/>
        <v>0</v>
      </c>
      <c r="AX10" s="253"/>
      <c r="AY10" s="188"/>
      <c r="AZ10" s="238"/>
      <c r="BA10" s="232"/>
      <c r="BB10" s="238"/>
      <c r="BC10" s="188"/>
      <c r="BD10" s="165"/>
      <c r="BE10" s="147">
        <f t="shared" si="20"/>
        <v>0</v>
      </c>
      <c r="BF10" s="282"/>
      <c r="BG10" s="232"/>
      <c r="BH10" s="193"/>
      <c r="BI10" s="156">
        <f t="shared" si="21"/>
        <v>0</v>
      </c>
      <c r="BJ10" s="173">
        <f t="shared" si="22"/>
        <v>1</v>
      </c>
    </row>
    <row r="11" spans="1:62" ht="15.75" thickBot="1">
      <c r="A11" s="296" t="s">
        <v>111</v>
      </c>
      <c r="B11" s="288"/>
      <c r="C11" s="141">
        <v>648.72</v>
      </c>
      <c r="D11" s="287">
        <f>C11*34.7%</f>
        <v>225.10584000000003</v>
      </c>
      <c r="E11" s="289">
        <f t="shared" si="23"/>
        <v>873.8258400000001</v>
      </c>
      <c r="F11" s="193"/>
      <c r="G11" s="145">
        <f t="shared" si="0"/>
        <v>0</v>
      </c>
      <c r="H11" s="165"/>
      <c r="I11" s="145">
        <f t="shared" si="1"/>
        <v>0</v>
      </c>
      <c r="J11" s="165"/>
      <c r="K11" s="145">
        <f t="shared" si="2"/>
        <v>0</v>
      </c>
      <c r="L11" s="165"/>
      <c r="M11" s="145">
        <f t="shared" si="3"/>
        <v>0</v>
      </c>
      <c r="N11" s="165"/>
      <c r="O11" s="145">
        <f t="shared" si="4"/>
        <v>0</v>
      </c>
      <c r="P11" s="170">
        <v>0</v>
      </c>
      <c r="Q11" s="154">
        <f t="shared" si="5"/>
        <v>0</v>
      </c>
      <c r="R11" s="165"/>
      <c r="S11" s="147">
        <f t="shared" si="6"/>
        <v>0</v>
      </c>
      <c r="T11" s="170">
        <v>0.3</v>
      </c>
      <c r="U11" s="154">
        <f t="shared" si="7"/>
        <v>262.147752</v>
      </c>
      <c r="V11" s="165">
        <v>0.03</v>
      </c>
      <c r="W11" s="147">
        <f t="shared" si="8"/>
        <v>26.214775200000002</v>
      </c>
      <c r="X11" s="170">
        <v>0.3</v>
      </c>
      <c r="Y11" s="154">
        <f t="shared" si="9"/>
        <v>262.147752</v>
      </c>
      <c r="Z11" s="165"/>
      <c r="AA11" s="147">
        <f t="shared" si="10"/>
        <v>0</v>
      </c>
      <c r="AB11" s="170"/>
      <c r="AC11" s="154">
        <f t="shared" si="11"/>
        <v>0</v>
      </c>
      <c r="AD11" s="165"/>
      <c r="AE11" s="157">
        <f t="shared" si="12"/>
        <v>0</v>
      </c>
      <c r="AF11" s="248"/>
      <c r="AG11" s="244"/>
      <c r="AH11" s="189"/>
      <c r="AI11" s="188">
        <f t="shared" si="13"/>
        <v>0</v>
      </c>
      <c r="AJ11" s="165">
        <v>0.2</v>
      </c>
      <c r="AK11" s="147">
        <f t="shared" si="14"/>
        <v>174.76516800000002</v>
      </c>
      <c r="AL11" s="170"/>
      <c r="AM11" s="154">
        <f t="shared" si="15"/>
        <v>0</v>
      </c>
      <c r="AN11" s="165">
        <v>0.05</v>
      </c>
      <c r="AO11" s="147">
        <f t="shared" si="16"/>
        <v>43.691292000000004</v>
      </c>
      <c r="AP11" s="170"/>
      <c r="AQ11" s="154">
        <f t="shared" si="17"/>
        <v>0</v>
      </c>
      <c r="AR11" s="165"/>
      <c r="AS11" s="154">
        <f t="shared" si="18"/>
        <v>0</v>
      </c>
      <c r="AT11" s="282"/>
      <c r="AU11" s="232"/>
      <c r="AV11" s="165"/>
      <c r="AW11" s="147">
        <f t="shared" si="19"/>
        <v>0</v>
      </c>
      <c r="AX11" s="253"/>
      <c r="AY11" s="188"/>
      <c r="AZ11" s="238"/>
      <c r="BA11" s="232"/>
      <c r="BB11" s="238"/>
      <c r="BC11" s="188"/>
      <c r="BD11" s="165">
        <v>0.12</v>
      </c>
      <c r="BE11" s="147">
        <f t="shared" si="20"/>
        <v>104.85910080000001</v>
      </c>
      <c r="BF11" s="282"/>
      <c r="BG11" s="232"/>
      <c r="BH11" s="170"/>
      <c r="BI11" s="156">
        <f t="shared" si="21"/>
        <v>0</v>
      </c>
      <c r="BJ11" s="173">
        <f t="shared" si="22"/>
        <v>0.9999999999999999</v>
      </c>
    </row>
    <row r="12" spans="1:62" ht="15.75" thickBot="1">
      <c r="A12" s="296" t="s">
        <v>112</v>
      </c>
      <c r="B12" s="288"/>
      <c r="C12" s="158">
        <v>1958.58</v>
      </c>
      <c r="D12" s="287">
        <f>C12*34.8%</f>
        <v>681.58584</v>
      </c>
      <c r="E12" s="289">
        <f t="shared" si="23"/>
        <v>2640.1658399999997</v>
      </c>
      <c r="F12" s="193"/>
      <c r="G12" s="145">
        <f t="shared" si="0"/>
        <v>0</v>
      </c>
      <c r="H12" s="165">
        <v>0.1</v>
      </c>
      <c r="I12" s="145">
        <f t="shared" si="1"/>
        <v>264.01658399999997</v>
      </c>
      <c r="J12" s="165"/>
      <c r="K12" s="145">
        <f t="shared" si="2"/>
        <v>0</v>
      </c>
      <c r="L12" s="165"/>
      <c r="M12" s="145">
        <f t="shared" si="3"/>
        <v>0</v>
      </c>
      <c r="N12" s="165"/>
      <c r="O12" s="145">
        <f t="shared" si="4"/>
        <v>0</v>
      </c>
      <c r="P12" s="170"/>
      <c r="Q12" s="154">
        <f t="shared" si="5"/>
        <v>0</v>
      </c>
      <c r="R12" s="165"/>
      <c r="S12" s="147">
        <f t="shared" si="6"/>
        <v>0</v>
      </c>
      <c r="T12" s="170"/>
      <c r="U12" s="154">
        <f t="shared" si="7"/>
        <v>0</v>
      </c>
      <c r="V12" s="165">
        <v>0.25</v>
      </c>
      <c r="W12" s="147">
        <f t="shared" si="8"/>
        <v>660.0414599999999</v>
      </c>
      <c r="X12" s="170"/>
      <c r="Y12" s="154">
        <f t="shared" si="9"/>
        <v>0</v>
      </c>
      <c r="Z12" s="165">
        <v>0.05</v>
      </c>
      <c r="AA12" s="147">
        <f t="shared" si="10"/>
        <v>132.00829199999998</v>
      </c>
      <c r="AB12" s="170">
        <v>0.05</v>
      </c>
      <c r="AC12" s="154">
        <f t="shared" si="11"/>
        <v>132.00829199999998</v>
      </c>
      <c r="AD12" s="165">
        <v>0.05</v>
      </c>
      <c r="AE12" s="157">
        <f t="shared" si="12"/>
        <v>132.00829199999998</v>
      </c>
      <c r="AF12" s="248"/>
      <c r="AG12" s="244"/>
      <c r="AH12" s="189">
        <v>0.05</v>
      </c>
      <c r="AI12" s="188">
        <f t="shared" si="13"/>
        <v>132.00829199999998</v>
      </c>
      <c r="AJ12" s="165"/>
      <c r="AK12" s="147">
        <f t="shared" si="14"/>
        <v>0</v>
      </c>
      <c r="AL12" s="170">
        <v>0.05</v>
      </c>
      <c r="AM12" s="154">
        <f t="shared" si="15"/>
        <v>132.00829199999998</v>
      </c>
      <c r="AN12" s="165"/>
      <c r="AO12" s="147">
        <f t="shared" si="16"/>
        <v>0</v>
      </c>
      <c r="AP12" s="170"/>
      <c r="AQ12" s="154">
        <f t="shared" si="17"/>
        <v>0</v>
      </c>
      <c r="AR12" s="165">
        <v>0.05</v>
      </c>
      <c r="AS12" s="154">
        <f t="shared" si="18"/>
        <v>132.00829199999998</v>
      </c>
      <c r="AT12" s="282"/>
      <c r="AU12" s="232"/>
      <c r="AV12" s="165"/>
      <c r="AW12" s="147">
        <f t="shared" si="19"/>
        <v>0</v>
      </c>
      <c r="AX12" s="253"/>
      <c r="AY12" s="188"/>
      <c r="AZ12" s="238"/>
      <c r="BA12" s="232"/>
      <c r="BB12" s="238"/>
      <c r="BC12" s="188"/>
      <c r="BD12" s="165">
        <v>0.1</v>
      </c>
      <c r="BE12" s="147">
        <f t="shared" si="20"/>
        <v>264.01658399999997</v>
      </c>
      <c r="BF12" s="282"/>
      <c r="BG12" s="232"/>
      <c r="BH12" s="170">
        <v>0.25</v>
      </c>
      <c r="BI12" s="156">
        <f t="shared" si="21"/>
        <v>660.0414599999999</v>
      </c>
      <c r="BJ12" s="173">
        <f t="shared" si="22"/>
        <v>1</v>
      </c>
    </row>
    <row r="13" spans="1:62" ht="15.75" thickBot="1">
      <c r="A13" s="296" t="s">
        <v>113</v>
      </c>
      <c r="B13" s="288"/>
      <c r="C13" s="158">
        <v>816</v>
      </c>
      <c r="D13" s="287">
        <f>C13*34.8%</f>
        <v>283.96799999999996</v>
      </c>
      <c r="E13" s="289">
        <f t="shared" si="23"/>
        <v>1099.9679999999998</v>
      </c>
      <c r="F13" s="193"/>
      <c r="G13" s="145">
        <f t="shared" si="0"/>
        <v>0</v>
      </c>
      <c r="H13" s="165"/>
      <c r="I13" s="145">
        <f t="shared" si="1"/>
        <v>0</v>
      </c>
      <c r="J13" s="165"/>
      <c r="K13" s="145">
        <f t="shared" si="2"/>
        <v>0</v>
      </c>
      <c r="L13" s="165"/>
      <c r="M13" s="145">
        <f t="shared" si="3"/>
        <v>0</v>
      </c>
      <c r="N13" s="165"/>
      <c r="O13" s="145">
        <f t="shared" si="4"/>
        <v>0</v>
      </c>
      <c r="P13" s="170"/>
      <c r="Q13" s="154">
        <f t="shared" si="5"/>
        <v>0</v>
      </c>
      <c r="R13" s="165"/>
      <c r="S13" s="147">
        <f t="shared" si="6"/>
        <v>0</v>
      </c>
      <c r="T13" s="170"/>
      <c r="U13" s="154">
        <f t="shared" si="7"/>
        <v>0</v>
      </c>
      <c r="V13" s="165">
        <v>1</v>
      </c>
      <c r="W13" s="147">
        <f t="shared" si="8"/>
        <v>1099.9679999999998</v>
      </c>
      <c r="X13" s="170"/>
      <c r="Y13" s="154">
        <f t="shared" si="9"/>
        <v>0</v>
      </c>
      <c r="Z13" s="165"/>
      <c r="AA13" s="147">
        <f t="shared" si="10"/>
        <v>0</v>
      </c>
      <c r="AB13" s="170"/>
      <c r="AC13" s="154">
        <f t="shared" si="11"/>
        <v>0</v>
      </c>
      <c r="AD13" s="165"/>
      <c r="AE13" s="157">
        <f t="shared" si="12"/>
        <v>0</v>
      </c>
      <c r="AF13" s="248"/>
      <c r="AG13" s="244"/>
      <c r="AH13" s="189"/>
      <c r="AI13" s="188">
        <f t="shared" si="13"/>
        <v>0</v>
      </c>
      <c r="AJ13" s="165"/>
      <c r="AK13" s="147">
        <f t="shared" si="14"/>
        <v>0</v>
      </c>
      <c r="AL13" s="170"/>
      <c r="AM13" s="154">
        <f t="shared" si="15"/>
        <v>0</v>
      </c>
      <c r="AN13" s="165"/>
      <c r="AO13" s="147">
        <f t="shared" si="16"/>
        <v>0</v>
      </c>
      <c r="AP13" s="170"/>
      <c r="AQ13" s="154">
        <f t="shared" si="17"/>
        <v>0</v>
      </c>
      <c r="AR13" s="165"/>
      <c r="AS13" s="154">
        <f t="shared" si="18"/>
        <v>0</v>
      </c>
      <c r="AT13" s="282"/>
      <c r="AU13" s="232"/>
      <c r="AV13" s="165"/>
      <c r="AW13" s="147">
        <f t="shared" si="19"/>
        <v>0</v>
      </c>
      <c r="AX13" s="253"/>
      <c r="AY13" s="188"/>
      <c r="AZ13" s="238"/>
      <c r="BA13" s="232"/>
      <c r="BB13" s="238"/>
      <c r="BC13" s="188"/>
      <c r="BD13" s="165"/>
      <c r="BE13" s="147">
        <f t="shared" si="20"/>
        <v>0</v>
      </c>
      <c r="BF13" s="282"/>
      <c r="BG13" s="232"/>
      <c r="BH13" s="170"/>
      <c r="BI13" s="156">
        <f t="shared" si="21"/>
        <v>0</v>
      </c>
      <c r="BJ13" s="173">
        <f t="shared" si="22"/>
        <v>1</v>
      </c>
    </row>
    <row r="14" spans="1:62" ht="15.75" thickBot="1">
      <c r="A14" s="297" t="s">
        <v>116</v>
      </c>
      <c r="B14" s="290"/>
      <c r="C14" s="142">
        <v>2376</v>
      </c>
      <c r="D14" s="287">
        <f>C14*34.8%</f>
        <v>826.848</v>
      </c>
      <c r="E14" s="305">
        <f t="shared" si="23"/>
        <v>3202.848</v>
      </c>
      <c r="F14" s="293"/>
      <c r="G14" s="146">
        <f t="shared" si="0"/>
        <v>0</v>
      </c>
      <c r="H14" s="168"/>
      <c r="I14" s="146">
        <f t="shared" si="1"/>
        <v>0</v>
      </c>
      <c r="J14" s="168"/>
      <c r="K14" s="146">
        <f t="shared" si="2"/>
        <v>0</v>
      </c>
      <c r="L14" s="168"/>
      <c r="M14" s="146">
        <f t="shared" si="3"/>
        <v>0</v>
      </c>
      <c r="N14" s="168"/>
      <c r="O14" s="146">
        <f t="shared" si="4"/>
        <v>0</v>
      </c>
      <c r="P14" s="171"/>
      <c r="Q14" s="155">
        <f t="shared" si="5"/>
        <v>0</v>
      </c>
      <c r="R14" s="168"/>
      <c r="S14" s="148">
        <f t="shared" si="6"/>
        <v>0</v>
      </c>
      <c r="T14" s="171"/>
      <c r="U14" s="155">
        <f t="shared" si="7"/>
        <v>0</v>
      </c>
      <c r="V14" s="168"/>
      <c r="W14" s="148">
        <f t="shared" si="8"/>
        <v>0</v>
      </c>
      <c r="X14" s="171"/>
      <c r="Y14" s="155">
        <f t="shared" si="9"/>
        <v>0</v>
      </c>
      <c r="Z14" s="168"/>
      <c r="AA14" s="148">
        <f t="shared" si="10"/>
        <v>0</v>
      </c>
      <c r="AB14" s="171"/>
      <c r="AC14" s="155">
        <f t="shared" si="11"/>
        <v>0</v>
      </c>
      <c r="AD14" s="168"/>
      <c r="AE14" s="191">
        <f t="shared" si="12"/>
        <v>0</v>
      </c>
      <c r="AF14" s="249"/>
      <c r="AG14" s="245"/>
      <c r="AH14" s="225"/>
      <c r="AI14" s="226">
        <f t="shared" si="13"/>
        <v>0</v>
      </c>
      <c r="AJ14" s="168"/>
      <c r="AK14" s="148">
        <f t="shared" si="14"/>
        <v>0</v>
      </c>
      <c r="AL14" s="171"/>
      <c r="AM14" s="155">
        <f t="shared" si="15"/>
        <v>0</v>
      </c>
      <c r="AN14" s="168"/>
      <c r="AO14" s="148">
        <f t="shared" si="16"/>
        <v>0</v>
      </c>
      <c r="AP14" s="171"/>
      <c r="AQ14" s="155">
        <f t="shared" si="17"/>
        <v>0</v>
      </c>
      <c r="AR14" s="168"/>
      <c r="AS14" s="155">
        <f t="shared" si="18"/>
        <v>0</v>
      </c>
      <c r="AT14" s="283"/>
      <c r="AU14" s="233"/>
      <c r="AV14" s="168"/>
      <c r="AW14" s="148">
        <f t="shared" si="19"/>
        <v>0</v>
      </c>
      <c r="AX14" s="254"/>
      <c r="AY14" s="226"/>
      <c r="AZ14" s="239">
        <v>0.6</v>
      </c>
      <c r="BA14" s="233"/>
      <c r="BB14" s="239">
        <v>0.4</v>
      </c>
      <c r="BC14" s="226"/>
      <c r="BD14" s="168"/>
      <c r="BE14" s="148">
        <f t="shared" si="20"/>
        <v>0</v>
      </c>
      <c r="BF14" s="283"/>
      <c r="BG14" s="233"/>
      <c r="BH14" s="171"/>
      <c r="BI14" s="227">
        <f t="shared" si="21"/>
        <v>0</v>
      </c>
      <c r="BJ14" s="228">
        <f t="shared" si="22"/>
        <v>0</v>
      </c>
    </row>
    <row r="15" spans="1:62" ht="15">
      <c r="A15" s="135"/>
      <c r="B15" s="134"/>
      <c r="C15" s="137"/>
      <c r="D15" s="137">
        <f>SUM(D5:D14)</f>
        <v>6696.448072</v>
      </c>
      <c r="E15" s="143">
        <f>SUM(E5:E14)</f>
        <v>25952.502072000003</v>
      </c>
      <c r="F15" s="164"/>
      <c r="G15" s="144">
        <f aca="true" t="shared" si="24" ref="G15:G39">F15*E15</f>
        <v>0</v>
      </c>
      <c r="H15" s="179"/>
      <c r="I15" s="144">
        <f aca="true" t="shared" si="25" ref="I15:I39">H15*E15</f>
        <v>0</v>
      </c>
      <c r="J15" s="179"/>
      <c r="K15" s="144">
        <f aca="true" t="shared" si="26" ref="K15:K39">E15*J15</f>
        <v>0</v>
      </c>
      <c r="L15" s="179"/>
      <c r="M15" s="144">
        <f aca="true" t="shared" si="27" ref="M15:M39">L15*E15</f>
        <v>0</v>
      </c>
      <c r="N15" s="179"/>
      <c r="O15" s="144">
        <f aca="true" t="shared" si="28" ref="O15:O39">N15*E15</f>
        <v>0</v>
      </c>
      <c r="P15" s="195"/>
      <c r="Q15" s="172">
        <f aca="true" t="shared" si="29" ref="Q15:Q39">P15*E15</f>
        <v>0</v>
      </c>
      <c r="R15" s="179"/>
      <c r="S15" s="149">
        <f aca="true" t="shared" si="30" ref="S15:S39">R15*E15</f>
        <v>0</v>
      </c>
      <c r="T15" s="195"/>
      <c r="U15" s="172">
        <f aca="true" t="shared" si="31" ref="U15:U39">T15*E15</f>
        <v>0</v>
      </c>
      <c r="V15" s="179"/>
      <c r="W15" s="149">
        <f aca="true" t="shared" si="32" ref="W15:W39">V15*E15</f>
        <v>0</v>
      </c>
      <c r="X15" s="195"/>
      <c r="Y15" s="172">
        <f aca="true" t="shared" si="33" ref="Y15:Y39">X15*E15</f>
        <v>0</v>
      </c>
      <c r="Z15" s="179"/>
      <c r="AA15" s="149">
        <f aca="true" t="shared" si="34" ref="AA15:AA39">Z15*E15</f>
        <v>0</v>
      </c>
      <c r="AB15" s="195"/>
      <c r="AC15" s="172">
        <f aca="true" t="shared" si="35" ref="AC15:AC39">E15*AB15</f>
        <v>0</v>
      </c>
      <c r="AD15" s="179"/>
      <c r="AE15" s="181">
        <f aca="true" t="shared" si="36" ref="AE15:AE39">AD15*E15</f>
        <v>0</v>
      </c>
      <c r="AF15" s="250"/>
      <c r="AG15" s="246"/>
      <c r="AH15" s="196"/>
      <c r="AI15" s="197">
        <f aca="true" t="shared" si="37" ref="AI15:AI39">AH15*E15</f>
        <v>0</v>
      </c>
      <c r="AJ15" s="179"/>
      <c r="AK15" s="149">
        <f aca="true" t="shared" si="38" ref="AK15:AK39">AJ15*E15</f>
        <v>0</v>
      </c>
      <c r="AL15" s="195"/>
      <c r="AM15" s="172">
        <f aca="true" t="shared" si="39" ref="AM15:AM39">AL15*E15</f>
        <v>0</v>
      </c>
      <c r="AN15" s="179"/>
      <c r="AO15" s="149">
        <f aca="true" t="shared" si="40" ref="AO15:AO39">AN15*E15</f>
        <v>0</v>
      </c>
      <c r="AP15" s="195"/>
      <c r="AQ15" s="172">
        <f aca="true" t="shared" si="41" ref="AQ15:AQ39">AP15*E15</f>
        <v>0</v>
      </c>
      <c r="AR15" s="179"/>
      <c r="AS15" s="172">
        <f aca="true" t="shared" si="42" ref="AS15:AS39">AR15*E15</f>
        <v>0</v>
      </c>
      <c r="AT15" s="284"/>
      <c r="AU15" s="234"/>
      <c r="AV15" s="179"/>
      <c r="AW15" s="149">
        <f aca="true" t="shared" si="43" ref="AW15:AW39">AV15*E15</f>
        <v>0</v>
      </c>
      <c r="AX15" s="255"/>
      <c r="AY15" s="197"/>
      <c r="AZ15" s="240"/>
      <c r="BA15" s="234"/>
      <c r="BB15" s="240"/>
      <c r="BC15" s="197"/>
      <c r="BD15" s="179"/>
      <c r="BE15" s="149">
        <f aca="true" t="shared" si="44" ref="BE15:BE39">BD15*E15</f>
        <v>0</v>
      </c>
      <c r="BF15" s="284"/>
      <c r="BG15" s="234"/>
      <c r="BH15" s="195"/>
      <c r="BI15" s="180">
        <f aca="true" t="shared" si="45" ref="BI15:BI34">BH15*E15</f>
        <v>0</v>
      </c>
      <c r="BJ15" s="198">
        <f t="shared" si="22"/>
        <v>0</v>
      </c>
    </row>
    <row r="16" spans="1:62" ht="15">
      <c r="A16" s="298"/>
      <c r="B16" s="299"/>
      <c r="C16" s="306"/>
      <c r="D16" s="300"/>
      <c r="E16" s="301"/>
      <c r="F16" s="165"/>
      <c r="G16" s="145">
        <f t="shared" si="24"/>
        <v>0</v>
      </c>
      <c r="H16" s="165"/>
      <c r="I16" s="145">
        <f t="shared" si="25"/>
        <v>0</v>
      </c>
      <c r="J16" s="165"/>
      <c r="K16" s="145">
        <f t="shared" si="26"/>
        <v>0</v>
      </c>
      <c r="L16" s="165"/>
      <c r="M16" s="145">
        <f t="shared" si="27"/>
        <v>0</v>
      </c>
      <c r="N16" s="165"/>
      <c r="O16" s="145">
        <f t="shared" si="28"/>
        <v>0</v>
      </c>
      <c r="P16" s="170"/>
      <c r="Q16" s="154">
        <f t="shared" si="29"/>
        <v>0</v>
      </c>
      <c r="R16" s="165"/>
      <c r="S16" s="147">
        <f t="shared" si="30"/>
        <v>0</v>
      </c>
      <c r="T16" s="170"/>
      <c r="U16" s="154">
        <f t="shared" si="31"/>
        <v>0</v>
      </c>
      <c r="V16" s="165"/>
      <c r="W16" s="147">
        <f t="shared" si="32"/>
        <v>0</v>
      </c>
      <c r="X16" s="170"/>
      <c r="Y16" s="154">
        <f t="shared" si="33"/>
        <v>0</v>
      </c>
      <c r="Z16" s="165"/>
      <c r="AA16" s="147">
        <f t="shared" si="34"/>
        <v>0</v>
      </c>
      <c r="AB16" s="170"/>
      <c r="AC16" s="154">
        <f t="shared" si="35"/>
        <v>0</v>
      </c>
      <c r="AD16" s="165"/>
      <c r="AE16" s="157">
        <f t="shared" si="36"/>
        <v>0</v>
      </c>
      <c r="AF16" s="248"/>
      <c r="AG16" s="244"/>
      <c r="AH16" s="189"/>
      <c r="AI16" s="188">
        <f t="shared" si="37"/>
        <v>0</v>
      </c>
      <c r="AJ16" s="165"/>
      <c r="AK16" s="147">
        <f t="shared" si="38"/>
        <v>0</v>
      </c>
      <c r="AL16" s="170"/>
      <c r="AM16" s="154">
        <f t="shared" si="39"/>
        <v>0</v>
      </c>
      <c r="AN16" s="165">
        <v>1</v>
      </c>
      <c r="AO16" s="147">
        <f t="shared" si="40"/>
        <v>0</v>
      </c>
      <c r="AP16" s="170"/>
      <c r="AQ16" s="154">
        <f t="shared" si="41"/>
        <v>0</v>
      </c>
      <c r="AR16" s="165"/>
      <c r="AS16" s="154">
        <f t="shared" si="42"/>
        <v>0</v>
      </c>
      <c r="AT16" s="282"/>
      <c r="AU16" s="232"/>
      <c r="AV16" s="165"/>
      <c r="AW16" s="147">
        <f t="shared" si="43"/>
        <v>0</v>
      </c>
      <c r="AX16" s="253"/>
      <c r="AY16" s="188"/>
      <c r="AZ16" s="238"/>
      <c r="BA16" s="232"/>
      <c r="BB16" s="238"/>
      <c r="BC16" s="188"/>
      <c r="BD16" s="165"/>
      <c r="BE16" s="147">
        <f t="shared" si="44"/>
        <v>0</v>
      </c>
      <c r="BF16" s="282"/>
      <c r="BG16" s="232"/>
      <c r="BH16" s="170"/>
      <c r="BI16" s="156">
        <f t="shared" si="45"/>
        <v>0</v>
      </c>
      <c r="BJ16" s="173">
        <f t="shared" si="22"/>
        <v>1</v>
      </c>
    </row>
    <row r="17" spans="1:62" ht="15">
      <c r="A17" s="298"/>
      <c r="B17" s="299"/>
      <c r="C17" s="306"/>
      <c r="D17" s="300"/>
      <c r="E17" s="302"/>
      <c r="F17" s="165"/>
      <c r="G17" s="145">
        <f t="shared" si="24"/>
        <v>0</v>
      </c>
      <c r="H17" s="165"/>
      <c r="I17" s="145">
        <f t="shared" si="25"/>
        <v>0</v>
      </c>
      <c r="J17" s="165"/>
      <c r="K17" s="145">
        <f t="shared" si="26"/>
        <v>0</v>
      </c>
      <c r="L17" s="165"/>
      <c r="M17" s="145">
        <f t="shared" si="27"/>
        <v>0</v>
      </c>
      <c r="N17" s="165"/>
      <c r="O17" s="145">
        <f t="shared" si="28"/>
        <v>0</v>
      </c>
      <c r="P17" s="170"/>
      <c r="Q17" s="154">
        <f t="shared" si="29"/>
        <v>0</v>
      </c>
      <c r="R17" s="165"/>
      <c r="S17" s="147">
        <f t="shared" si="30"/>
        <v>0</v>
      </c>
      <c r="T17" s="170"/>
      <c r="U17" s="154">
        <f t="shared" si="31"/>
        <v>0</v>
      </c>
      <c r="V17" s="165"/>
      <c r="W17" s="147">
        <f t="shared" si="32"/>
        <v>0</v>
      </c>
      <c r="X17" s="170"/>
      <c r="Y17" s="154">
        <f t="shared" si="33"/>
        <v>0</v>
      </c>
      <c r="Z17" s="165"/>
      <c r="AA17" s="147">
        <f t="shared" si="34"/>
        <v>0</v>
      </c>
      <c r="AB17" s="170"/>
      <c r="AC17" s="154">
        <f t="shared" si="35"/>
        <v>0</v>
      </c>
      <c r="AD17" s="165"/>
      <c r="AE17" s="157">
        <f t="shared" si="36"/>
        <v>0</v>
      </c>
      <c r="AF17" s="248"/>
      <c r="AG17" s="244"/>
      <c r="AH17" s="189"/>
      <c r="AI17" s="188">
        <f t="shared" si="37"/>
        <v>0</v>
      </c>
      <c r="AJ17" s="165"/>
      <c r="AK17" s="147">
        <f t="shared" si="38"/>
        <v>0</v>
      </c>
      <c r="AL17" s="170"/>
      <c r="AM17" s="154">
        <f t="shared" si="39"/>
        <v>0</v>
      </c>
      <c r="AN17" s="165"/>
      <c r="AO17" s="147">
        <f t="shared" si="40"/>
        <v>0</v>
      </c>
      <c r="AP17" s="170"/>
      <c r="AQ17" s="154">
        <f t="shared" si="41"/>
        <v>0</v>
      </c>
      <c r="AR17" s="165"/>
      <c r="AS17" s="154">
        <f t="shared" si="42"/>
        <v>0</v>
      </c>
      <c r="AT17" s="282"/>
      <c r="AU17" s="232"/>
      <c r="AV17" s="165"/>
      <c r="AW17" s="147">
        <f t="shared" si="43"/>
        <v>0</v>
      </c>
      <c r="AX17" s="253"/>
      <c r="AY17" s="188"/>
      <c r="AZ17" s="238"/>
      <c r="BA17" s="232"/>
      <c r="BB17" s="238"/>
      <c r="BC17" s="188"/>
      <c r="BD17" s="165"/>
      <c r="BE17" s="147">
        <f t="shared" si="44"/>
        <v>0</v>
      </c>
      <c r="BF17" s="282"/>
      <c r="BG17" s="232"/>
      <c r="BH17" s="170"/>
      <c r="BI17" s="156">
        <f t="shared" si="45"/>
        <v>0</v>
      </c>
      <c r="BJ17" s="173">
        <f t="shared" si="22"/>
        <v>0</v>
      </c>
    </row>
    <row r="18" spans="1:62" ht="15">
      <c r="A18" s="298"/>
      <c r="B18" s="303"/>
      <c r="C18" s="307"/>
      <c r="D18" s="303"/>
      <c r="E18" s="302"/>
      <c r="F18" s="165"/>
      <c r="G18" s="145">
        <f t="shared" si="24"/>
        <v>0</v>
      </c>
      <c r="H18" s="165"/>
      <c r="I18" s="145">
        <f t="shared" si="25"/>
        <v>0</v>
      </c>
      <c r="J18" s="165"/>
      <c r="K18" s="145">
        <f t="shared" si="26"/>
        <v>0</v>
      </c>
      <c r="L18" s="165"/>
      <c r="M18" s="145">
        <f t="shared" si="27"/>
        <v>0</v>
      </c>
      <c r="N18" s="165"/>
      <c r="O18" s="145">
        <f t="shared" si="28"/>
        <v>0</v>
      </c>
      <c r="P18" s="170"/>
      <c r="Q18" s="154">
        <f t="shared" si="29"/>
        <v>0</v>
      </c>
      <c r="R18" s="165"/>
      <c r="S18" s="147">
        <f t="shared" si="30"/>
        <v>0</v>
      </c>
      <c r="T18" s="170"/>
      <c r="U18" s="154">
        <f t="shared" si="31"/>
        <v>0</v>
      </c>
      <c r="V18" s="165"/>
      <c r="W18" s="147">
        <f t="shared" si="32"/>
        <v>0</v>
      </c>
      <c r="X18" s="170"/>
      <c r="Y18" s="154">
        <f t="shared" si="33"/>
        <v>0</v>
      </c>
      <c r="Z18" s="165"/>
      <c r="AA18" s="147">
        <f t="shared" si="34"/>
        <v>0</v>
      </c>
      <c r="AB18" s="170"/>
      <c r="AC18" s="154">
        <f t="shared" si="35"/>
        <v>0</v>
      </c>
      <c r="AD18" s="165"/>
      <c r="AE18" s="157">
        <f t="shared" si="36"/>
        <v>0</v>
      </c>
      <c r="AF18" s="248"/>
      <c r="AG18" s="244"/>
      <c r="AH18" s="189"/>
      <c r="AI18" s="188">
        <f t="shared" si="37"/>
        <v>0</v>
      </c>
      <c r="AJ18" s="165"/>
      <c r="AK18" s="147">
        <f t="shared" si="38"/>
        <v>0</v>
      </c>
      <c r="AL18" s="170"/>
      <c r="AM18" s="154">
        <f t="shared" si="39"/>
        <v>0</v>
      </c>
      <c r="AN18" s="165"/>
      <c r="AO18" s="147">
        <f t="shared" si="40"/>
        <v>0</v>
      </c>
      <c r="AP18" s="170"/>
      <c r="AQ18" s="154">
        <f t="shared" si="41"/>
        <v>0</v>
      </c>
      <c r="AR18" s="165"/>
      <c r="AS18" s="154">
        <f t="shared" si="42"/>
        <v>0</v>
      </c>
      <c r="AT18" s="282"/>
      <c r="AU18" s="232"/>
      <c r="AV18" s="165"/>
      <c r="AW18" s="147">
        <f t="shared" si="43"/>
        <v>0</v>
      </c>
      <c r="AX18" s="253"/>
      <c r="AY18" s="188"/>
      <c r="AZ18" s="238"/>
      <c r="BA18" s="232"/>
      <c r="BB18" s="238"/>
      <c r="BC18" s="188"/>
      <c r="BD18" s="165"/>
      <c r="BE18" s="147">
        <f t="shared" si="44"/>
        <v>0</v>
      </c>
      <c r="BF18" s="282"/>
      <c r="BG18" s="232"/>
      <c r="BH18" s="170"/>
      <c r="BI18" s="156">
        <f t="shared" si="45"/>
        <v>0</v>
      </c>
      <c r="BJ18" s="173">
        <f t="shared" si="22"/>
        <v>0</v>
      </c>
    </row>
    <row r="19" spans="1:62" ht="15.75" thickBot="1">
      <c r="A19" s="298"/>
      <c r="B19" s="303"/>
      <c r="C19" s="307"/>
      <c r="D19" s="303"/>
      <c r="E19" s="302"/>
      <c r="F19" s="165"/>
      <c r="G19" s="145"/>
      <c r="H19" s="165"/>
      <c r="I19" s="145"/>
      <c r="J19" s="165"/>
      <c r="K19" s="145"/>
      <c r="L19" s="165"/>
      <c r="M19" s="145"/>
      <c r="N19" s="165"/>
      <c r="O19" s="145"/>
      <c r="P19" s="170"/>
      <c r="Q19" s="154"/>
      <c r="R19" s="165"/>
      <c r="S19" s="147"/>
      <c r="T19" s="170"/>
      <c r="U19" s="154"/>
      <c r="V19" s="165"/>
      <c r="W19" s="147"/>
      <c r="X19" s="170"/>
      <c r="Y19" s="154"/>
      <c r="Z19" s="165"/>
      <c r="AA19" s="147"/>
      <c r="AB19" s="170"/>
      <c r="AC19" s="154"/>
      <c r="AD19" s="165"/>
      <c r="AE19" s="157"/>
      <c r="AF19" s="248"/>
      <c r="AG19" s="244"/>
      <c r="AH19" s="189"/>
      <c r="AI19" s="188"/>
      <c r="AJ19" s="165"/>
      <c r="AK19" s="147"/>
      <c r="AL19" s="170"/>
      <c r="AM19" s="154"/>
      <c r="AN19" s="165"/>
      <c r="AO19" s="147"/>
      <c r="AP19" s="170"/>
      <c r="AQ19" s="154"/>
      <c r="AR19" s="165"/>
      <c r="AS19" s="154"/>
      <c r="AT19" s="282"/>
      <c r="AU19" s="232"/>
      <c r="AV19" s="165"/>
      <c r="AW19" s="147"/>
      <c r="AX19" s="253"/>
      <c r="AY19" s="188"/>
      <c r="AZ19" s="238"/>
      <c r="BA19" s="232"/>
      <c r="BB19" s="238"/>
      <c r="BC19" s="188"/>
      <c r="BD19" s="165"/>
      <c r="BE19" s="147"/>
      <c r="BF19" s="282"/>
      <c r="BG19" s="232"/>
      <c r="BH19" s="170"/>
      <c r="BI19" s="156"/>
      <c r="BJ19" s="173"/>
    </row>
    <row r="20" spans="1:62" ht="15.75" thickBot="1">
      <c r="A20" s="218" t="s">
        <v>93</v>
      </c>
      <c r="C20" s="308"/>
      <c r="F20" s="165"/>
      <c r="G20" s="145">
        <f t="shared" si="24"/>
        <v>0</v>
      </c>
      <c r="H20" s="165"/>
      <c r="I20" s="145">
        <f t="shared" si="25"/>
        <v>0</v>
      </c>
      <c r="J20" s="165"/>
      <c r="K20" s="145">
        <f t="shared" si="26"/>
        <v>0</v>
      </c>
      <c r="L20" s="165"/>
      <c r="M20" s="145">
        <f t="shared" si="27"/>
        <v>0</v>
      </c>
      <c r="N20" s="165"/>
      <c r="O20" s="145">
        <f t="shared" si="28"/>
        <v>0</v>
      </c>
      <c r="P20" s="170"/>
      <c r="Q20" s="154">
        <f t="shared" si="29"/>
        <v>0</v>
      </c>
      <c r="R20" s="165"/>
      <c r="S20" s="147">
        <f t="shared" si="30"/>
        <v>0</v>
      </c>
      <c r="T20" s="170"/>
      <c r="U20" s="154">
        <f t="shared" si="31"/>
        <v>0</v>
      </c>
      <c r="V20" s="165"/>
      <c r="W20" s="147">
        <f t="shared" si="32"/>
        <v>0</v>
      </c>
      <c r="X20" s="170"/>
      <c r="Y20" s="154">
        <f t="shared" si="33"/>
        <v>0</v>
      </c>
      <c r="Z20" s="165"/>
      <c r="AA20" s="147">
        <f t="shared" si="34"/>
        <v>0</v>
      </c>
      <c r="AB20" s="170"/>
      <c r="AC20" s="154">
        <f t="shared" si="35"/>
        <v>0</v>
      </c>
      <c r="AD20" s="165"/>
      <c r="AE20" s="157">
        <f t="shared" si="36"/>
        <v>0</v>
      </c>
      <c r="AF20" s="248"/>
      <c r="AG20" s="244"/>
      <c r="AH20" s="189"/>
      <c r="AI20" s="188">
        <f t="shared" si="37"/>
        <v>0</v>
      </c>
      <c r="AJ20" s="165"/>
      <c r="AK20" s="147">
        <f t="shared" si="38"/>
        <v>0</v>
      </c>
      <c r="AL20" s="170"/>
      <c r="AM20" s="154">
        <f t="shared" si="39"/>
        <v>0</v>
      </c>
      <c r="AN20" s="165"/>
      <c r="AO20" s="147">
        <f t="shared" si="40"/>
        <v>0</v>
      </c>
      <c r="AP20" s="170"/>
      <c r="AQ20" s="154">
        <f t="shared" si="41"/>
        <v>0</v>
      </c>
      <c r="AR20" s="165"/>
      <c r="AS20" s="154">
        <f t="shared" si="42"/>
        <v>0</v>
      </c>
      <c r="AT20" s="282"/>
      <c r="AU20" s="232"/>
      <c r="AV20" s="165"/>
      <c r="AW20" s="147">
        <f t="shared" si="43"/>
        <v>0</v>
      </c>
      <c r="AX20" s="253"/>
      <c r="AY20" s="188"/>
      <c r="AZ20" s="238"/>
      <c r="BA20" s="232"/>
      <c r="BB20" s="238"/>
      <c r="BC20" s="188"/>
      <c r="BD20" s="165"/>
      <c r="BE20" s="147">
        <f t="shared" si="44"/>
        <v>0</v>
      </c>
      <c r="BF20" s="282"/>
      <c r="BG20" s="232"/>
      <c r="BH20" s="170"/>
      <c r="BI20" s="156">
        <f t="shared" si="45"/>
        <v>0</v>
      </c>
      <c r="BJ20" s="173">
        <f t="shared" si="22"/>
        <v>0</v>
      </c>
    </row>
    <row r="21" spans="1:62" ht="15">
      <c r="A21" s="209" t="s">
        <v>149</v>
      </c>
      <c r="B21" s="212"/>
      <c r="C21" s="309"/>
      <c r="D21" s="213"/>
      <c r="E21" s="206">
        <v>1892.2</v>
      </c>
      <c r="F21" s="195"/>
      <c r="G21" s="145">
        <f t="shared" si="24"/>
        <v>0</v>
      </c>
      <c r="H21" s="165">
        <v>0.1</v>
      </c>
      <c r="I21" s="145">
        <f t="shared" si="25"/>
        <v>189.22000000000003</v>
      </c>
      <c r="J21" s="165">
        <v>0.05</v>
      </c>
      <c r="K21" s="145">
        <f t="shared" si="26"/>
        <v>94.61000000000001</v>
      </c>
      <c r="L21" s="165">
        <v>0.1</v>
      </c>
      <c r="M21" s="145">
        <f t="shared" si="27"/>
        <v>189.22000000000003</v>
      </c>
      <c r="N21" s="165">
        <v>0.1</v>
      </c>
      <c r="O21" s="145">
        <f t="shared" si="28"/>
        <v>189.22000000000003</v>
      </c>
      <c r="P21" s="170">
        <v>0.05</v>
      </c>
      <c r="Q21" s="154">
        <f t="shared" si="29"/>
        <v>94.61000000000001</v>
      </c>
      <c r="R21" s="165">
        <v>0.1</v>
      </c>
      <c r="S21" s="147">
        <f t="shared" si="30"/>
        <v>189.22000000000003</v>
      </c>
      <c r="T21" s="170">
        <v>0.05</v>
      </c>
      <c r="U21" s="154">
        <f t="shared" si="31"/>
        <v>94.61000000000001</v>
      </c>
      <c r="V21" s="165">
        <v>0.05</v>
      </c>
      <c r="W21" s="147">
        <f t="shared" si="32"/>
        <v>94.61000000000001</v>
      </c>
      <c r="X21" s="170">
        <v>0.05</v>
      </c>
      <c r="Y21" s="154">
        <f t="shared" si="33"/>
        <v>94.61000000000001</v>
      </c>
      <c r="Z21" s="165"/>
      <c r="AA21" s="147">
        <f t="shared" si="34"/>
        <v>0</v>
      </c>
      <c r="AB21" s="170"/>
      <c r="AC21" s="154">
        <f t="shared" si="35"/>
        <v>0</v>
      </c>
      <c r="AD21" s="165"/>
      <c r="AE21" s="157">
        <f t="shared" si="36"/>
        <v>0</v>
      </c>
      <c r="AF21" s="248"/>
      <c r="AG21" s="244"/>
      <c r="AH21" s="189"/>
      <c r="AI21" s="188">
        <f t="shared" si="37"/>
        <v>0</v>
      </c>
      <c r="AJ21" s="165">
        <v>0.05</v>
      </c>
      <c r="AK21" s="147">
        <f t="shared" si="38"/>
        <v>94.61000000000001</v>
      </c>
      <c r="AL21" s="170"/>
      <c r="AM21" s="154">
        <f t="shared" si="39"/>
        <v>0</v>
      </c>
      <c r="AN21" s="165">
        <v>0.05</v>
      </c>
      <c r="AO21" s="147">
        <f t="shared" si="40"/>
        <v>94.61000000000001</v>
      </c>
      <c r="AP21" s="170">
        <v>0</v>
      </c>
      <c r="AQ21" s="154">
        <f t="shared" si="41"/>
        <v>0</v>
      </c>
      <c r="AR21" s="165">
        <v>0.05</v>
      </c>
      <c r="AS21" s="154">
        <f t="shared" si="42"/>
        <v>94.61000000000001</v>
      </c>
      <c r="AT21" s="282"/>
      <c r="AU21" s="232"/>
      <c r="AV21" s="165"/>
      <c r="AW21" s="147">
        <f t="shared" si="43"/>
        <v>0</v>
      </c>
      <c r="AX21" s="253"/>
      <c r="AY21" s="188"/>
      <c r="AZ21" s="238"/>
      <c r="BA21" s="232"/>
      <c r="BB21" s="238"/>
      <c r="BC21" s="188"/>
      <c r="BD21" s="165">
        <v>0.1</v>
      </c>
      <c r="BE21" s="147">
        <f t="shared" si="44"/>
        <v>189.22000000000003</v>
      </c>
      <c r="BF21" s="282"/>
      <c r="BG21" s="232"/>
      <c r="BH21" s="170">
        <v>0.1</v>
      </c>
      <c r="BI21" s="156">
        <f t="shared" si="45"/>
        <v>189.22000000000003</v>
      </c>
      <c r="BJ21" s="173">
        <f t="shared" si="22"/>
        <v>1.0000000000000002</v>
      </c>
    </row>
    <row r="22" spans="1:62" ht="15">
      <c r="A22" s="210" t="s">
        <v>150</v>
      </c>
      <c r="B22" s="214"/>
      <c r="C22" s="310"/>
      <c r="D22" s="215"/>
      <c r="E22" s="207">
        <v>2192.74</v>
      </c>
      <c r="F22" s="170"/>
      <c r="G22" s="145">
        <f t="shared" si="24"/>
        <v>0</v>
      </c>
      <c r="H22" s="165"/>
      <c r="I22" s="145">
        <f t="shared" si="25"/>
        <v>0</v>
      </c>
      <c r="J22" s="165">
        <v>0.1</v>
      </c>
      <c r="K22" s="145">
        <f t="shared" si="26"/>
        <v>219.274</v>
      </c>
      <c r="L22" s="165">
        <v>0.3</v>
      </c>
      <c r="M22" s="145">
        <f t="shared" si="27"/>
        <v>657.8219999999999</v>
      </c>
      <c r="N22" s="165">
        <v>0.3</v>
      </c>
      <c r="O22" s="145">
        <f t="shared" si="28"/>
        <v>657.8219999999999</v>
      </c>
      <c r="P22" s="170"/>
      <c r="Q22" s="154">
        <f t="shared" si="29"/>
        <v>0</v>
      </c>
      <c r="R22" s="165">
        <v>0.25</v>
      </c>
      <c r="S22" s="147">
        <f t="shared" si="30"/>
        <v>548.185</v>
      </c>
      <c r="T22" s="170"/>
      <c r="U22" s="154">
        <f t="shared" si="31"/>
        <v>0</v>
      </c>
      <c r="V22" s="165"/>
      <c r="W22" s="147">
        <f t="shared" si="32"/>
        <v>0</v>
      </c>
      <c r="X22" s="170"/>
      <c r="Y22" s="154">
        <f t="shared" si="33"/>
        <v>0</v>
      </c>
      <c r="Z22" s="165"/>
      <c r="AA22" s="147">
        <f t="shared" si="34"/>
        <v>0</v>
      </c>
      <c r="AB22" s="170"/>
      <c r="AC22" s="154">
        <f t="shared" si="35"/>
        <v>0</v>
      </c>
      <c r="AD22" s="165"/>
      <c r="AE22" s="157">
        <f t="shared" si="36"/>
        <v>0</v>
      </c>
      <c r="AF22" s="248"/>
      <c r="AG22" s="244"/>
      <c r="AH22" s="189"/>
      <c r="AI22" s="188">
        <f t="shared" si="37"/>
        <v>0</v>
      </c>
      <c r="AJ22" s="165"/>
      <c r="AK22" s="147">
        <f t="shared" si="38"/>
        <v>0</v>
      </c>
      <c r="AL22" s="170"/>
      <c r="AM22" s="154">
        <f t="shared" si="39"/>
        <v>0</v>
      </c>
      <c r="AN22" s="165"/>
      <c r="AO22" s="147">
        <f t="shared" si="40"/>
        <v>0</v>
      </c>
      <c r="AP22" s="170"/>
      <c r="AQ22" s="154">
        <f t="shared" si="41"/>
        <v>0</v>
      </c>
      <c r="AR22" s="165">
        <v>0.05</v>
      </c>
      <c r="AS22" s="154">
        <f t="shared" si="42"/>
        <v>109.637</v>
      </c>
      <c r="AT22" s="282"/>
      <c r="AU22" s="232"/>
      <c r="AV22" s="165"/>
      <c r="AW22" s="147">
        <f t="shared" si="43"/>
        <v>0</v>
      </c>
      <c r="AX22" s="253"/>
      <c r="AY22" s="188"/>
      <c r="AZ22" s="238"/>
      <c r="BA22" s="232"/>
      <c r="BB22" s="238"/>
      <c r="BC22" s="188"/>
      <c r="BD22" s="165"/>
      <c r="BE22" s="147">
        <f t="shared" si="44"/>
        <v>0</v>
      </c>
      <c r="BF22" s="282"/>
      <c r="BG22" s="232"/>
      <c r="BH22" s="170"/>
      <c r="BI22" s="156">
        <f t="shared" si="45"/>
        <v>0</v>
      </c>
      <c r="BJ22" s="173">
        <f t="shared" si="22"/>
        <v>1</v>
      </c>
    </row>
    <row r="23" spans="1:62" ht="15">
      <c r="A23" s="210" t="s">
        <v>151</v>
      </c>
      <c r="B23" s="214"/>
      <c r="C23" s="310"/>
      <c r="D23" s="215"/>
      <c r="E23" s="207">
        <v>3460.96</v>
      </c>
      <c r="F23" s="170"/>
      <c r="G23" s="145">
        <f t="shared" si="24"/>
        <v>0</v>
      </c>
      <c r="H23" s="165"/>
      <c r="I23" s="145">
        <f t="shared" si="25"/>
        <v>0</v>
      </c>
      <c r="J23" s="165">
        <v>0.1</v>
      </c>
      <c r="K23" s="145">
        <f t="shared" si="26"/>
        <v>346.096</v>
      </c>
      <c r="L23" s="165">
        <v>0.3</v>
      </c>
      <c r="M23" s="145">
        <f t="shared" si="27"/>
        <v>1038.288</v>
      </c>
      <c r="N23" s="165">
        <v>0.3</v>
      </c>
      <c r="O23" s="145">
        <f t="shared" si="28"/>
        <v>1038.288</v>
      </c>
      <c r="P23" s="170"/>
      <c r="Q23" s="154">
        <f t="shared" si="29"/>
        <v>0</v>
      </c>
      <c r="R23" s="165">
        <v>0.25</v>
      </c>
      <c r="S23" s="147">
        <f t="shared" si="30"/>
        <v>865.24</v>
      </c>
      <c r="T23" s="170"/>
      <c r="U23" s="154">
        <f t="shared" si="31"/>
        <v>0</v>
      </c>
      <c r="V23" s="165"/>
      <c r="W23" s="147">
        <f t="shared" si="32"/>
        <v>0</v>
      </c>
      <c r="X23" s="170"/>
      <c r="Y23" s="154">
        <f t="shared" si="33"/>
        <v>0</v>
      </c>
      <c r="Z23" s="165"/>
      <c r="AA23" s="147">
        <f t="shared" si="34"/>
        <v>0</v>
      </c>
      <c r="AB23" s="170"/>
      <c r="AC23" s="154">
        <f t="shared" si="35"/>
        <v>0</v>
      </c>
      <c r="AD23" s="165"/>
      <c r="AE23" s="157">
        <f t="shared" si="36"/>
        <v>0</v>
      </c>
      <c r="AF23" s="248"/>
      <c r="AG23" s="244"/>
      <c r="AH23" s="189"/>
      <c r="AI23" s="188">
        <f t="shared" si="37"/>
        <v>0</v>
      </c>
      <c r="AJ23" s="165"/>
      <c r="AK23" s="147">
        <f t="shared" si="38"/>
        <v>0</v>
      </c>
      <c r="AL23" s="170"/>
      <c r="AM23" s="154">
        <f t="shared" si="39"/>
        <v>0</v>
      </c>
      <c r="AN23" s="165"/>
      <c r="AO23" s="147">
        <f t="shared" si="40"/>
        <v>0</v>
      </c>
      <c r="AP23" s="170"/>
      <c r="AQ23" s="154">
        <f t="shared" si="41"/>
        <v>0</v>
      </c>
      <c r="AR23" s="165">
        <v>0.05</v>
      </c>
      <c r="AS23" s="154">
        <f t="shared" si="42"/>
        <v>173.048</v>
      </c>
      <c r="AT23" s="282"/>
      <c r="AU23" s="232"/>
      <c r="AV23" s="165"/>
      <c r="AW23" s="147">
        <f t="shared" si="43"/>
        <v>0</v>
      </c>
      <c r="AX23" s="253"/>
      <c r="AY23" s="188"/>
      <c r="AZ23" s="238"/>
      <c r="BA23" s="232"/>
      <c r="BB23" s="238"/>
      <c r="BC23" s="188"/>
      <c r="BD23" s="165"/>
      <c r="BE23" s="147">
        <f t="shared" si="44"/>
        <v>0</v>
      </c>
      <c r="BF23" s="282"/>
      <c r="BG23" s="232"/>
      <c r="BH23" s="170"/>
      <c r="BI23" s="156">
        <f t="shared" si="45"/>
        <v>0</v>
      </c>
      <c r="BJ23" s="173">
        <f t="shared" si="22"/>
        <v>1</v>
      </c>
    </row>
    <row r="24" spans="1:62" ht="15">
      <c r="A24" s="210" t="s">
        <v>191</v>
      </c>
      <c r="B24" s="214"/>
      <c r="C24" s="310"/>
      <c r="D24" s="215"/>
      <c r="E24" s="207">
        <v>870</v>
      </c>
      <c r="F24" s="170"/>
      <c r="G24" s="145">
        <f t="shared" si="24"/>
        <v>0</v>
      </c>
      <c r="H24" s="165"/>
      <c r="I24" s="145">
        <f t="shared" si="25"/>
        <v>0</v>
      </c>
      <c r="J24" s="165"/>
      <c r="K24" s="145"/>
      <c r="L24" s="165"/>
      <c r="M24" s="145"/>
      <c r="N24" s="165"/>
      <c r="O24" s="145"/>
      <c r="P24" s="170"/>
      <c r="Q24" s="154">
        <f t="shared" si="29"/>
        <v>0</v>
      </c>
      <c r="R24" s="165"/>
      <c r="S24" s="147"/>
      <c r="T24" s="170"/>
      <c r="U24" s="154">
        <f t="shared" si="31"/>
        <v>0</v>
      </c>
      <c r="V24" s="165"/>
      <c r="W24" s="147">
        <f t="shared" si="32"/>
        <v>0</v>
      </c>
      <c r="X24" s="170"/>
      <c r="Y24" s="154">
        <f t="shared" si="33"/>
        <v>0</v>
      </c>
      <c r="Z24" s="165"/>
      <c r="AA24" s="147">
        <f t="shared" si="34"/>
        <v>0</v>
      </c>
      <c r="AB24" s="170"/>
      <c r="AC24" s="154">
        <f t="shared" si="35"/>
        <v>0</v>
      </c>
      <c r="AD24" s="165"/>
      <c r="AE24" s="157">
        <f t="shared" si="36"/>
        <v>0</v>
      </c>
      <c r="AF24" s="248"/>
      <c r="AG24" s="244"/>
      <c r="AH24" s="189"/>
      <c r="AI24" s="188">
        <f t="shared" si="37"/>
        <v>0</v>
      </c>
      <c r="AJ24" s="165"/>
      <c r="AK24" s="147">
        <f t="shared" si="38"/>
        <v>0</v>
      </c>
      <c r="AL24" s="170"/>
      <c r="AM24" s="154">
        <f t="shared" si="39"/>
        <v>0</v>
      </c>
      <c r="AN24" s="165"/>
      <c r="AO24" s="147">
        <f t="shared" si="40"/>
        <v>0</v>
      </c>
      <c r="AP24" s="170"/>
      <c r="AQ24" s="154">
        <f t="shared" si="41"/>
        <v>0</v>
      </c>
      <c r="AR24" s="165"/>
      <c r="AS24" s="154"/>
      <c r="AT24" s="282"/>
      <c r="AU24" s="232"/>
      <c r="AV24" s="165"/>
      <c r="AW24" s="147">
        <f t="shared" si="43"/>
        <v>0</v>
      </c>
      <c r="AX24" s="253"/>
      <c r="AY24" s="188"/>
      <c r="AZ24" s="238"/>
      <c r="BA24" s="232"/>
      <c r="BB24" s="238"/>
      <c r="BC24" s="188"/>
      <c r="BD24" s="165"/>
      <c r="BE24" s="147">
        <f t="shared" si="44"/>
        <v>0</v>
      </c>
      <c r="BF24" s="282"/>
      <c r="BG24" s="232"/>
      <c r="BH24" s="170"/>
      <c r="BI24" s="156">
        <f t="shared" si="45"/>
        <v>0</v>
      </c>
      <c r="BJ24" s="173"/>
    </row>
    <row r="25" spans="1:62" ht="15">
      <c r="A25" s="210" t="s">
        <v>193</v>
      </c>
      <c r="B25" s="214"/>
      <c r="C25" s="310"/>
      <c r="D25" s="215"/>
      <c r="E25" s="207">
        <v>448</v>
      </c>
      <c r="F25" s="170"/>
      <c r="G25" s="145">
        <f t="shared" si="24"/>
        <v>0</v>
      </c>
      <c r="H25" s="165"/>
      <c r="I25" s="145">
        <f t="shared" si="25"/>
        <v>0</v>
      </c>
      <c r="J25" s="165"/>
      <c r="K25" s="145"/>
      <c r="L25" s="165"/>
      <c r="M25" s="145"/>
      <c r="N25" s="165"/>
      <c r="O25" s="145"/>
      <c r="P25" s="170"/>
      <c r="Q25" s="154">
        <f t="shared" si="29"/>
        <v>0</v>
      </c>
      <c r="R25" s="165"/>
      <c r="S25" s="147"/>
      <c r="T25" s="170"/>
      <c r="U25" s="154">
        <f t="shared" si="31"/>
        <v>0</v>
      </c>
      <c r="V25" s="165"/>
      <c r="W25" s="147">
        <f t="shared" si="32"/>
        <v>0</v>
      </c>
      <c r="X25" s="170"/>
      <c r="Y25" s="154">
        <f t="shared" si="33"/>
        <v>0</v>
      </c>
      <c r="Z25" s="165"/>
      <c r="AA25" s="147">
        <f t="shared" si="34"/>
        <v>0</v>
      </c>
      <c r="AB25" s="170"/>
      <c r="AC25" s="154">
        <f t="shared" si="35"/>
        <v>0</v>
      </c>
      <c r="AD25" s="165"/>
      <c r="AE25" s="157">
        <f t="shared" si="36"/>
        <v>0</v>
      </c>
      <c r="AF25" s="248"/>
      <c r="AG25" s="244"/>
      <c r="AH25" s="189"/>
      <c r="AI25" s="188">
        <f t="shared" si="37"/>
        <v>0</v>
      </c>
      <c r="AJ25" s="165"/>
      <c r="AK25" s="147">
        <f t="shared" si="38"/>
        <v>0</v>
      </c>
      <c r="AL25" s="170"/>
      <c r="AM25" s="154">
        <f t="shared" si="39"/>
        <v>0</v>
      </c>
      <c r="AN25" s="165"/>
      <c r="AO25" s="147">
        <f t="shared" si="40"/>
        <v>0</v>
      </c>
      <c r="AP25" s="170"/>
      <c r="AQ25" s="154">
        <f t="shared" si="41"/>
        <v>0</v>
      </c>
      <c r="AR25" s="165"/>
      <c r="AS25" s="154"/>
      <c r="AT25" s="282"/>
      <c r="AU25" s="232"/>
      <c r="AV25" s="165"/>
      <c r="AW25" s="147">
        <f t="shared" si="43"/>
        <v>0</v>
      </c>
      <c r="AX25" s="253"/>
      <c r="AY25" s="188"/>
      <c r="AZ25" s="238"/>
      <c r="BA25" s="232"/>
      <c r="BB25" s="238"/>
      <c r="BC25" s="188"/>
      <c r="BD25" s="165"/>
      <c r="BE25" s="147">
        <f t="shared" si="44"/>
        <v>0</v>
      </c>
      <c r="BF25" s="282"/>
      <c r="BG25" s="232"/>
      <c r="BH25" s="170"/>
      <c r="BI25" s="156">
        <f t="shared" si="45"/>
        <v>0</v>
      </c>
      <c r="BJ25" s="173"/>
    </row>
    <row r="26" spans="1:62" ht="15">
      <c r="A26" s="210" t="s">
        <v>194</v>
      </c>
      <c r="B26" s="214"/>
      <c r="C26" s="310"/>
      <c r="D26" s="215"/>
      <c r="E26" s="207">
        <v>335.61</v>
      </c>
      <c r="F26" s="170"/>
      <c r="G26" s="145">
        <f t="shared" si="24"/>
        <v>0</v>
      </c>
      <c r="H26" s="165"/>
      <c r="I26" s="145">
        <f t="shared" si="25"/>
        <v>0</v>
      </c>
      <c r="J26" s="165"/>
      <c r="K26" s="145"/>
      <c r="L26" s="165"/>
      <c r="M26" s="145"/>
      <c r="N26" s="165"/>
      <c r="O26" s="145"/>
      <c r="P26" s="170"/>
      <c r="Q26" s="154">
        <f t="shared" si="29"/>
        <v>0</v>
      </c>
      <c r="R26" s="165"/>
      <c r="S26" s="147"/>
      <c r="T26" s="170"/>
      <c r="U26" s="154">
        <f t="shared" si="31"/>
        <v>0</v>
      </c>
      <c r="V26" s="165"/>
      <c r="W26" s="147">
        <f t="shared" si="32"/>
        <v>0</v>
      </c>
      <c r="X26" s="170"/>
      <c r="Y26" s="154">
        <f t="shared" si="33"/>
        <v>0</v>
      </c>
      <c r="Z26" s="165"/>
      <c r="AA26" s="147">
        <f t="shared" si="34"/>
        <v>0</v>
      </c>
      <c r="AB26" s="170"/>
      <c r="AC26" s="154">
        <f t="shared" si="35"/>
        <v>0</v>
      </c>
      <c r="AD26" s="165"/>
      <c r="AE26" s="157">
        <f t="shared" si="36"/>
        <v>0</v>
      </c>
      <c r="AF26" s="248"/>
      <c r="AG26" s="244"/>
      <c r="AH26" s="189"/>
      <c r="AI26" s="188">
        <f t="shared" si="37"/>
        <v>0</v>
      </c>
      <c r="AJ26" s="165"/>
      <c r="AK26" s="147">
        <f t="shared" si="38"/>
        <v>0</v>
      </c>
      <c r="AL26" s="170"/>
      <c r="AM26" s="154">
        <f t="shared" si="39"/>
        <v>0</v>
      </c>
      <c r="AN26" s="165"/>
      <c r="AO26" s="147">
        <f t="shared" si="40"/>
        <v>0</v>
      </c>
      <c r="AP26" s="170"/>
      <c r="AQ26" s="154">
        <f t="shared" si="41"/>
        <v>0</v>
      </c>
      <c r="AR26" s="165"/>
      <c r="AS26" s="154"/>
      <c r="AT26" s="282"/>
      <c r="AU26" s="232"/>
      <c r="AV26" s="165"/>
      <c r="AW26" s="147">
        <f t="shared" si="43"/>
        <v>0</v>
      </c>
      <c r="AX26" s="253"/>
      <c r="AY26" s="188"/>
      <c r="AZ26" s="238"/>
      <c r="BA26" s="232"/>
      <c r="BB26" s="238"/>
      <c r="BC26" s="188"/>
      <c r="BD26" s="165"/>
      <c r="BE26" s="147">
        <f t="shared" si="44"/>
        <v>0</v>
      </c>
      <c r="BF26" s="282"/>
      <c r="BG26" s="232"/>
      <c r="BH26" s="170"/>
      <c r="BI26" s="156">
        <f t="shared" si="45"/>
        <v>0</v>
      </c>
      <c r="BJ26" s="173"/>
    </row>
    <row r="27" spans="1:62" ht="15">
      <c r="A27" s="210" t="s">
        <v>155</v>
      </c>
      <c r="B27" s="214"/>
      <c r="C27" s="310"/>
      <c r="D27" s="215"/>
      <c r="E27" s="207">
        <v>2156</v>
      </c>
      <c r="F27" s="170"/>
      <c r="G27" s="145">
        <f t="shared" si="24"/>
        <v>0</v>
      </c>
      <c r="H27" s="165"/>
      <c r="I27" s="145">
        <f t="shared" si="25"/>
        <v>0</v>
      </c>
      <c r="J27" s="165"/>
      <c r="K27" s="145">
        <f t="shared" si="26"/>
        <v>0</v>
      </c>
      <c r="L27" s="165"/>
      <c r="M27" s="145">
        <f t="shared" si="27"/>
        <v>0</v>
      </c>
      <c r="N27" s="165"/>
      <c r="O27" s="145">
        <f t="shared" si="28"/>
        <v>0</v>
      </c>
      <c r="P27" s="170"/>
      <c r="Q27" s="154">
        <f t="shared" si="29"/>
        <v>0</v>
      </c>
      <c r="R27" s="165"/>
      <c r="S27" s="147">
        <f t="shared" si="30"/>
        <v>0</v>
      </c>
      <c r="T27" s="170"/>
      <c r="U27" s="154">
        <f t="shared" si="31"/>
        <v>0</v>
      </c>
      <c r="V27" s="165"/>
      <c r="W27" s="147">
        <f t="shared" si="32"/>
        <v>0</v>
      </c>
      <c r="X27" s="170"/>
      <c r="Y27" s="154">
        <f t="shared" si="33"/>
        <v>0</v>
      </c>
      <c r="Z27" s="165"/>
      <c r="AA27" s="147">
        <f t="shared" si="34"/>
        <v>0</v>
      </c>
      <c r="AB27" s="170"/>
      <c r="AC27" s="154">
        <f t="shared" si="35"/>
        <v>0</v>
      </c>
      <c r="AD27" s="165"/>
      <c r="AE27" s="157">
        <f t="shared" si="36"/>
        <v>0</v>
      </c>
      <c r="AF27" s="248"/>
      <c r="AG27" s="244"/>
      <c r="AH27" s="189"/>
      <c r="AI27" s="188">
        <f t="shared" si="37"/>
        <v>0</v>
      </c>
      <c r="AJ27" s="165"/>
      <c r="AK27" s="147">
        <f t="shared" si="38"/>
        <v>0</v>
      </c>
      <c r="AL27" s="170"/>
      <c r="AM27" s="154">
        <f t="shared" si="39"/>
        <v>0</v>
      </c>
      <c r="AN27" s="165"/>
      <c r="AO27" s="147">
        <f t="shared" si="40"/>
        <v>0</v>
      </c>
      <c r="AP27" s="170"/>
      <c r="AQ27" s="154">
        <f t="shared" si="41"/>
        <v>0</v>
      </c>
      <c r="AR27" s="165"/>
      <c r="AS27" s="154">
        <f t="shared" si="42"/>
        <v>0</v>
      </c>
      <c r="AT27" s="282"/>
      <c r="AU27" s="232"/>
      <c r="AV27" s="165"/>
      <c r="AW27" s="147">
        <f t="shared" si="43"/>
        <v>0</v>
      </c>
      <c r="AX27" s="253"/>
      <c r="AY27" s="188"/>
      <c r="AZ27" s="238"/>
      <c r="BA27" s="232"/>
      <c r="BB27" s="238"/>
      <c r="BC27" s="188"/>
      <c r="BD27" s="165"/>
      <c r="BE27" s="147">
        <f t="shared" si="44"/>
        <v>0</v>
      </c>
      <c r="BF27" s="282"/>
      <c r="BG27" s="232"/>
      <c r="BH27" s="170"/>
      <c r="BI27" s="156">
        <f t="shared" si="45"/>
        <v>0</v>
      </c>
      <c r="BJ27" s="173">
        <f t="shared" si="22"/>
        <v>0</v>
      </c>
    </row>
    <row r="28" spans="1:62" ht="30">
      <c r="A28" s="257" t="s">
        <v>167</v>
      </c>
      <c r="B28" s="214"/>
      <c r="C28" s="310"/>
      <c r="D28" s="215"/>
      <c r="E28" s="258">
        <v>924</v>
      </c>
      <c r="F28" s="170"/>
      <c r="G28" s="145">
        <f t="shared" si="24"/>
        <v>0</v>
      </c>
      <c r="H28" s="165"/>
      <c r="I28" s="145">
        <f t="shared" si="25"/>
        <v>0</v>
      </c>
      <c r="J28" s="165">
        <v>0.1</v>
      </c>
      <c r="K28" s="145">
        <f t="shared" si="26"/>
        <v>92.4</v>
      </c>
      <c r="L28" s="165">
        <v>0.3</v>
      </c>
      <c r="M28" s="145">
        <f t="shared" si="27"/>
        <v>277.2</v>
      </c>
      <c r="N28" s="165">
        <v>0.3</v>
      </c>
      <c r="O28" s="145">
        <f t="shared" si="28"/>
        <v>277.2</v>
      </c>
      <c r="P28" s="170"/>
      <c r="Q28" s="154">
        <f t="shared" si="29"/>
        <v>0</v>
      </c>
      <c r="R28" s="165">
        <v>0.25</v>
      </c>
      <c r="S28" s="147">
        <f t="shared" si="30"/>
        <v>231</v>
      </c>
      <c r="T28" s="170"/>
      <c r="U28" s="154">
        <f t="shared" si="31"/>
        <v>0</v>
      </c>
      <c r="V28" s="165"/>
      <c r="W28" s="147">
        <f t="shared" si="32"/>
        <v>0</v>
      </c>
      <c r="X28" s="170"/>
      <c r="Y28" s="154">
        <f t="shared" si="33"/>
        <v>0</v>
      </c>
      <c r="Z28" s="165"/>
      <c r="AA28" s="147">
        <f t="shared" si="34"/>
        <v>0</v>
      </c>
      <c r="AB28" s="170"/>
      <c r="AC28" s="154">
        <f t="shared" si="35"/>
        <v>0</v>
      </c>
      <c r="AD28" s="165"/>
      <c r="AE28" s="157">
        <f t="shared" si="36"/>
        <v>0</v>
      </c>
      <c r="AF28" s="248"/>
      <c r="AG28" s="244"/>
      <c r="AH28" s="189"/>
      <c r="AI28" s="188">
        <f t="shared" si="37"/>
        <v>0</v>
      </c>
      <c r="AJ28" s="165"/>
      <c r="AK28" s="147">
        <f t="shared" si="38"/>
        <v>0</v>
      </c>
      <c r="AL28" s="170"/>
      <c r="AM28" s="154">
        <f t="shared" si="39"/>
        <v>0</v>
      </c>
      <c r="AN28" s="165"/>
      <c r="AO28" s="147">
        <f t="shared" si="40"/>
        <v>0</v>
      </c>
      <c r="AP28" s="170"/>
      <c r="AQ28" s="154">
        <f t="shared" si="41"/>
        <v>0</v>
      </c>
      <c r="AR28" s="165">
        <v>0.05</v>
      </c>
      <c r="AS28" s="154">
        <f t="shared" si="42"/>
        <v>46.2</v>
      </c>
      <c r="AT28" s="282"/>
      <c r="AU28" s="232"/>
      <c r="AV28" s="165"/>
      <c r="AW28" s="147">
        <f t="shared" si="43"/>
        <v>0</v>
      </c>
      <c r="AX28" s="253"/>
      <c r="AY28" s="188"/>
      <c r="AZ28" s="238"/>
      <c r="BA28" s="232"/>
      <c r="BB28" s="238"/>
      <c r="BC28" s="188"/>
      <c r="BD28" s="165"/>
      <c r="BE28" s="147">
        <f t="shared" si="44"/>
        <v>0</v>
      </c>
      <c r="BF28" s="282"/>
      <c r="BG28" s="232"/>
      <c r="BH28" s="170"/>
      <c r="BI28" s="156">
        <f t="shared" si="45"/>
        <v>0</v>
      </c>
      <c r="BJ28" s="173">
        <f t="shared" si="22"/>
        <v>1</v>
      </c>
    </row>
    <row r="29" spans="1:62" ht="15">
      <c r="A29" s="210" t="s">
        <v>168</v>
      </c>
      <c r="B29" s="214"/>
      <c r="C29" s="310"/>
      <c r="D29" s="215"/>
      <c r="E29" s="258">
        <v>630</v>
      </c>
      <c r="F29" s="170"/>
      <c r="G29" s="145">
        <f t="shared" si="24"/>
        <v>0</v>
      </c>
      <c r="H29" s="165"/>
      <c r="I29" s="145">
        <f t="shared" si="25"/>
        <v>0</v>
      </c>
      <c r="J29" s="165"/>
      <c r="K29" s="145">
        <f t="shared" si="26"/>
        <v>0</v>
      </c>
      <c r="L29" s="165">
        <v>0.7</v>
      </c>
      <c r="M29" s="145">
        <f t="shared" si="27"/>
        <v>441</v>
      </c>
      <c r="N29" s="165"/>
      <c r="O29" s="145">
        <f t="shared" si="28"/>
        <v>0</v>
      </c>
      <c r="P29" s="170"/>
      <c r="Q29" s="154">
        <f t="shared" si="29"/>
        <v>0</v>
      </c>
      <c r="R29" s="165">
        <v>0.3</v>
      </c>
      <c r="S29" s="147">
        <f t="shared" si="30"/>
        <v>189</v>
      </c>
      <c r="T29" s="170"/>
      <c r="U29" s="154">
        <f t="shared" si="31"/>
        <v>0</v>
      </c>
      <c r="V29" s="165"/>
      <c r="W29" s="147">
        <f t="shared" si="32"/>
        <v>0</v>
      </c>
      <c r="X29" s="170"/>
      <c r="Y29" s="154">
        <f t="shared" si="33"/>
        <v>0</v>
      </c>
      <c r="Z29" s="165"/>
      <c r="AA29" s="147">
        <f t="shared" si="34"/>
        <v>0</v>
      </c>
      <c r="AB29" s="170"/>
      <c r="AC29" s="154">
        <f t="shared" si="35"/>
        <v>0</v>
      </c>
      <c r="AD29" s="165"/>
      <c r="AE29" s="157">
        <f t="shared" si="36"/>
        <v>0</v>
      </c>
      <c r="AF29" s="248"/>
      <c r="AG29" s="244"/>
      <c r="AH29" s="189"/>
      <c r="AI29" s="188">
        <f t="shared" si="37"/>
        <v>0</v>
      </c>
      <c r="AJ29" s="165"/>
      <c r="AK29" s="147">
        <f t="shared" si="38"/>
        <v>0</v>
      </c>
      <c r="AL29" s="170"/>
      <c r="AM29" s="154">
        <f t="shared" si="39"/>
        <v>0</v>
      </c>
      <c r="AN29" s="165"/>
      <c r="AO29" s="147">
        <f t="shared" si="40"/>
        <v>0</v>
      </c>
      <c r="AP29" s="170"/>
      <c r="AQ29" s="154">
        <f t="shared" si="41"/>
        <v>0</v>
      </c>
      <c r="AR29" s="165"/>
      <c r="AS29" s="154">
        <f t="shared" si="42"/>
        <v>0</v>
      </c>
      <c r="AT29" s="282"/>
      <c r="AU29" s="232"/>
      <c r="AV29" s="165"/>
      <c r="AW29" s="147">
        <f t="shared" si="43"/>
        <v>0</v>
      </c>
      <c r="AX29" s="253"/>
      <c r="AY29" s="188"/>
      <c r="AZ29" s="238"/>
      <c r="BA29" s="232"/>
      <c r="BB29" s="238"/>
      <c r="BC29" s="188"/>
      <c r="BD29" s="165"/>
      <c r="BE29" s="147">
        <f t="shared" si="44"/>
        <v>0</v>
      </c>
      <c r="BF29" s="282"/>
      <c r="BG29" s="232"/>
      <c r="BH29" s="170"/>
      <c r="BI29" s="156">
        <f t="shared" si="45"/>
        <v>0</v>
      </c>
      <c r="BJ29" s="173">
        <f t="shared" si="22"/>
        <v>1</v>
      </c>
    </row>
    <row r="30" spans="1:62" ht="15.75" thickBot="1">
      <c r="A30" s="211" t="s">
        <v>163</v>
      </c>
      <c r="B30" s="216"/>
      <c r="C30" s="311"/>
      <c r="D30" s="217"/>
      <c r="E30" s="208">
        <f>6306.71+677</f>
        <v>6983.71</v>
      </c>
      <c r="F30" s="165"/>
      <c r="G30" s="145">
        <f t="shared" si="24"/>
        <v>0</v>
      </c>
      <c r="H30" s="165"/>
      <c r="I30" s="145">
        <f t="shared" si="25"/>
        <v>0</v>
      </c>
      <c r="J30" s="165"/>
      <c r="K30" s="145">
        <f t="shared" si="26"/>
        <v>0</v>
      </c>
      <c r="L30" s="165"/>
      <c r="M30" s="145">
        <f t="shared" si="27"/>
        <v>0</v>
      </c>
      <c r="N30" s="165"/>
      <c r="O30" s="145">
        <f t="shared" si="28"/>
        <v>0</v>
      </c>
      <c r="P30" s="170"/>
      <c r="Q30" s="154">
        <f t="shared" si="29"/>
        <v>0</v>
      </c>
      <c r="R30" s="165"/>
      <c r="S30" s="147">
        <f t="shared" si="30"/>
        <v>0</v>
      </c>
      <c r="T30" s="170"/>
      <c r="U30" s="154">
        <f t="shared" si="31"/>
        <v>0</v>
      </c>
      <c r="V30" s="165"/>
      <c r="W30" s="147">
        <f t="shared" si="32"/>
        <v>0</v>
      </c>
      <c r="X30" s="170"/>
      <c r="Y30" s="154">
        <f t="shared" si="33"/>
        <v>0</v>
      </c>
      <c r="Z30" s="165"/>
      <c r="AA30" s="147">
        <f t="shared" si="34"/>
        <v>0</v>
      </c>
      <c r="AB30" s="170"/>
      <c r="AC30" s="154">
        <f t="shared" si="35"/>
        <v>0</v>
      </c>
      <c r="AD30" s="165"/>
      <c r="AE30" s="157">
        <f t="shared" si="36"/>
        <v>0</v>
      </c>
      <c r="AF30" s="248"/>
      <c r="AG30" s="244"/>
      <c r="AH30" s="189"/>
      <c r="AI30" s="188">
        <f t="shared" si="37"/>
        <v>0</v>
      </c>
      <c r="AJ30" s="165"/>
      <c r="AK30" s="147">
        <f t="shared" si="38"/>
        <v>0</v>
      </c>
      <c r="AL30" s="170"/>
      <c r="AM30" s="154">
        <f t="shared" si="39"/>
        <v>0</v>
      </c>
      <c r="AN30" s="165"/>
      <c r="AO30" s="147">
        <f t="shared" si="40"/>
        <v>0</v>
      </c>
      <c r="AP30" s="170"/>
      <c r="AQ30" s="154">
        <f t="shared" si="41"/>
        <v>0</v>
      </c>
      <c r="AR30" s="165"/>
      <c r="AS30" s="154">
        <f t="shared" si="42"/>
        <v>0</v>
      </c>
      <c r="AT30" s="282"/>
      <c r="AU30" s="232"/>
      <c r="AV30" s="165"/>
      <c r="AW30" s="147">
        <f t="shared" si="43"/>
        <v>0</v>
      </c>
      <c r="AX30" s="253"/>
      <c r="AY30" s="188"/>
      <c r="AZ30" s="238"/>
      <c r="BA30" s="232"/>
      <c r="BB30" s="238"/>
      <c r="BC30" s="188"/>
      <c r="BD30" s="165"/>
      <c r="BE30" s="147">
        <f t="shared" si="44"/>
        <v>0</v>
      </c>
      <c r="BF30" s="282"/>
      <c r="BG30" s="232"/>
      <c r="BH30" s="170"/>
      <c r="BI30" s="156">
        <f t="shared" si="45"/>
        <v>0</v>
      </c>
      <c r="BJ30" s="173">
        <f t="shared" si="22"/>
        <v>0</v>
      </c>
    </row>
    <row r="31" spans="3:62" ht="15">
      <c r="C31" s="308"/>
      <c r="F31" s="165"/>
      <c r="G31" s="145">
        <f t="shared" si="24"/>
        <v>0</v>
      </c>
      <c r="H31" s="165"/>
      <c r="I31" s="145">
        <f t="shared" si="25"/>
        <v>0</v>
      </c>
      <c r="J31" s="165"/>
      <c r="K31" s="145">
        <f t="shared" si="26"/>
        <v>0</v>
      </c>
      <c r="L31" s="165"/>
      <c r="M31" s="145">
        <f t="shared" si="27"/>
        <v>0</v>
      </c>
      <c r="N31" s="165"/>
      <c r="O31" s="145">
        <f t="shared" si="28"/>
        <v>0</v>
      </c>
      <c r="P31" s="170"/>
      <c r="Q31" s="154">
        <f t="shared" si="29"/>
        <v>0</v>
      </c>
      <c r="R31" s="165"/>
      <c r="S31" s="147">
        <f t="shared" si="30"/>
        <v>0</v>
      </c>
      <c r="T31" s="170"/>
      <c r="U31" s="154">
        <f t="shared" si="31"/>
        <v>0</v>
      </c>
      <c r="V31" s="165"/>
      <c r="W31" s="147">
        <f t="shared" si="32"/>
        <v>0</v>
      </c>
      <c r="X31" s="170"/>
      <c r="Y31" s="154">
        <f t="shared" si="33"/>
        <v>0</v>
      </c>
      <c r="Z31" s="165"/>
      <c r="AA31" s="147">
        <f t="shared" si="34"/>
        <v>0</v>
      </c>
      <c r="AB31" s="170"/>
      <c r="AC31" s="154">
        <f t="shared" si="35"/>
        <v>0</v>
      </c>
      <c r="AD31" s="165"/>
      <c r="AE31" s="157">
        <f t="shared" si="36"/>
        <v>0</v>
      </c>
      <c r="AF31" s="248"/>
      <c r="AG31" s="244"/>
      <c r="AH31" s="189"/>
      <c r="AI31" s="188">
        <f t="shared" si="37"/>
        <v>0</v>
      </c>
      <c r="AJ31" s="165"/>
      <c r="AK31" s="147">
        <f t="shared" si="38"/>
        <v>0</v>
      </c>
      <c r="AL31" s="170"/>
      <c r="AM31" s="154">
        <f t="shared" si="39"/>
        <v>0</v>
      </c>
      <c r="AN31" s="165"/>
      <c r="AO31" s="147">
        <f t="shared" si="40"/>
        <v>0</v>
      </c>
      <c r="AP31" s="170"/>
      <c r="AQ31" s="154">
        <f t="shared" si="41"/>
        <v>0</v>
      </c>
      <c r="AR31" s="165"/>
      <c r="AS31" s="154">
        <f t="shared" si="42"/>
        <v>0</v>
      </c>
      <c r="AT31" s="282"/>
      <c r="AU31" s="232"/>
      <c r="AV31" s="165"/>
      <c r="AW31" s="147">
        <f t="shared" si="43"/>
        <v>0</v>
      </c>
      <c r="AX31" s="253"/>
      <c r="AY31" s="188"/>
      <c r="AZ31" s="238"/>
      <c r="BA31" s="232"/>
      <c r="BB31" s="238"/>
      <c r="BC31" s="188"/>
      <c r="BD31" s="165"/>
      <c r="BE31" s="147">
        <f t="shared" si="44"/>
        <v>0</v>
      </c>
      <c r="BF31" s="282"/>
      <c r="BG31" s="232"/>
      <c r="BH31" s="170"/>
      <c r="BI31" s="156">
        <f t="shared" si="45"/>
        <v>0</v>
      </c>
      <c r="BJ31" s="174"/>
    </row>
    <row r="32" spans="3:62" ht="15">
      <c r="C32" s="308"/>
      <c r="E32" s="143">
        <f>SUM(E21:E31)</f>
        <v>19893.22</v>
      </c>
      <c r="F32" s="165"/>
      <c r="G32" s="145">
        <f t="shared" si="24"/>
        <v>0</v>
      </c>
      <c r="H32" s="165"/>
      <c r="I32" s="145">
        <f t="shared" si="25"/>
        <v>0</v>
      </c>
      <c r="J32" s="165"/>
      <c r="K32" s="145">
        <f t="shared" si="26"/>
        <v>0</v>
      </c>
      <c r="L32" s="165"/>
      <c r="M32" s="145">
        <f t="shared" si="27"/>
        <v>0</v>
      </c>
      <c r="N32" s="165"/>
      <c r="O32" s="145">
        <f t="shared" si="28"/>
        <v>0</v>
      </c>
      <c r="P32" s="170"/>
      <c r="Q32" s="154">
        <f t="shared" si="29"/>
        <v>0</v>
      </c>
      <c r="R32" s="165"/>
      <c r="S32" s="147">
        <f t="shared" si="30"/>
        <v>0</v>
      </c>
      <c r="T32" s="170"/>
      <c r="U32" s="154">
        <f t="shared" si="31"/>
        <v>0</v>
      </c>
      <c r="V32" s="165"/>
      <c r="W32" s="147">
        <f t="shared" si="32"/>
        <v>0</v>
      </c>
      <c r="X32" s="170"/>
      <c r="Y32" s="154">
        <f t="shared" si="33"/>
        <v>0</v>
      </c>
      <c r="Z32" s="165"/>
      <c r="AA32" s="147">
        <f t="shared" si="34"/>
        <v>0</v>
      </c>
      <c r="AB32" s="170"/>
      <c r="AC32" s="154">
        <f t="shared" si="35"/>
        <v>0</v>
      </c>
      <c r="AD32" s="165"/>
      <c r="AE32" s="157">
        <f t="shared" si="36"/>
        <v>0</v>
      </c>
      <c r="AF32" s="248"/>
      <c r="AG32" s="244"/>
      <c r="AH32" s="189"/>
      <c r="AI32" s="188">
        <f t="shared" si="37"/>
        <v>0</v>
      </c>
      <c r="AJ32" s="165"/>
      <c r="AK32" s="147">
        <f t="shared" si="38"/>
        <v>0</v>
      </c>
      <c r="AL32" s="170"/>
      <c r="AM32" s="154">
        <f t="shared" si="39"/>
        <v>0</v>
      </c>
      <c r="AN32" s="165"/>
      <c r="AO32" s="147">
        <f t="shared" si="40"/>
        <v>0</v>
      </c>
      <c r="AP32" s="170"/>
      <c r="AQ32" s="154">
        <f t="shared" si="41"/>
        <v>0</v>
      </c>
      <c r="AR32" s="165"/>
      <c r="AS32" s="154">
        <f t="shared" si="42"/>
        <v>0</v>
      </c>
      <c r="AT32" s="282"/>
      <c r="AU32" s="232"/>
      <c r="AV32" s="165"/>
      <c r="AW32" s="147">
        <f t="shared" si="43"/>
        <v>0</v>
      </c>
      <c r="AX32" s="253"/>
      <c r="AY32" s="188"/>
      <c r="AZ32" s="238"/>
      <c r="BA32" s="232"/>
      <c r="BB32" s="238"/>
      <c r="BC32" s="188"/>
      <c r="BD32" s="165"/>
      <c r="BE32" s="147">
        <f t="shared" si="44"/>
        <v>0</v>
      </c>
      <c r="BF32" s="282"/>
      <c r="BG32" s="232"/>
      <c r="BH32" s="170"/>
      <c r="BI32" s="156">
        <f t="shared" si="45"/>
        <v>0</v>
      </c>
      <c r="BJ32" s="174"/>
    </row>
    <row r="33" spans="3:62" ht="15">
      <c r="C33" s="308"/>
      <c r="F33" s="165"/>
      <c r="G33" s="145">
        <f t="shared" si="24"/>
        <v>0</v>
      </c>
      <c r="H33" s="165"/>
      <c r="I33" s="145">
        <f t="shared" si="25"/>
        <v>0</v>
      </c>
      <c r="J33" s="165"/>
      <c r="K33" s="145">
        <f t="shared" si="26"/>
        <v>0</v>
      </c>
      <c r="L33" s="165"/>
      <c r="M33" s="145">
        <f t="shared" si="27"/>
        <v>0</v>
      </c>
      <c r="N33" s="165"/>
      <c r="O33" s="145">
        <f t="shared" si="28"/>
        <v>0</v>
      </c>
      <c r="P33" s="170"/>
      <c r="Q33" s="154">
        <f t="shared" si="29"/>
        <v>0</v>
      </c>
      <c r="R33" s="165"/>
      <c r="S33" s="147">
        <f t="shared" si="30"/>
        <v>0</v>
      </c>
      <c r="T33" s="170"/>
      <c r="U33" s="154">
        <f t="shared" si="31"/>
        <v>0</v>
      </c>
      <c r="V33" s="165"/>
      <c r="W33" s="147">
        <f t="shared" si="32"/>
        <v>0</v>
      </c>
      <c r="X33" s="170"/>
      <c r="Y33" s="154">
        <f t="shared" si="33"/>
        <v>0</v>
      </c>
      <c r="Z33" s="165"/>
      <c r="AA33" s="147">
        <f t="shared" si="34"/>
        <v>0</v>
      </c>
      <c r="AB33" s="170"/>
      <c r="AC33" s="154">
        <f t="shared" si="35"/>
        <v>0</v>
      </c>
      <c r="AD33" s="165"/>
      <c r="AE33" s="157">
        <f t="shared" si="36"/>
        <v>0</v>
      </c>
      <c r="AF33" s="248"/>
      <c r="AG33" s="244"/>
      <c r="AH33" s="189"/>
      <c r="AI33" s="188">
        <f t="shared" si="37"/>
        <v>0</v>
      </c>
      <c r="AJ33" s="165"/>
      <c r="AK33" s="147">
        <f t="shared" si="38"/>
        <v>0</v>
      </c>
      <c r="AL33" s="170"/>
      <c r="AM33" s="154">
        <f t="shared" si="39"/>
        <v>0</v>
      </c>
      <c r="AN33" s="165"/>
      <c r="AO33" s="147">
        <f t="shared" si="40"/>
        <v>0</v>
      </c>
      <c r="AP33" s="170"/>
      <c r="AQ33" s="154">
        <f t="shared" si="41"/>
        <v>0</v>
      </c>
      <c r="AR33" s="165"/>
      <c r="AS33" s="154">
        <f t="shared" si="42"/>
        <v>0</v>
      </c>
      <c r="AT33" s="282"/>
      <c r="AU33" s="232"/>
      <c r="AV33" s="165"/>
      <c r="AW33" s="147">
        <f t="shared" si="43"/>
        <v>0</v>
      </c>
      <c r="AX33" s="253"/>
      <c r="AY33" s="188"/>
      <c r="AZ33" s="238"/>
      <c r="BA33" s="232"/>
      <c r="BB33" s="238"/>
      <c r="BC33" s="188"/>
      <c r="BD33" s="165"/>
      <c r="BE33" s="147">
        <f t="shared" si="44"/>
        <v>0</v>
      </c>
      <c r="BF33" s="282"/>
      <c r="BG33" s="232"/>
      <c r="BH33" s="170"/>
      <c r="BI33" s="156">
        <f t="shared" si="45"/>
        <v>0</v>
      </c>
      <c r="BJ33" s="174"/>
    </row>
    <row r="34" spans="1:62" ht="15">
      <c r="A34" s="136" t="s">
        <v>183</v>
      </c>
      <c r="C34" s="308"/>
      <c r="F34" s="165"/>
      <c r="G34" s="145">
        <f t="shared" si="24"/>
        <v>0</v>
      </c>
      <c r="H34" s="165"/>
      <c r="I34" s="145">
        <f t="shared" si="25"/>
        <v>0</v>
      </c>
      <c r="J34" s="165"/>
      <c r="K34" s="145">
        <f t="shared" si="26"/>
        <v>0</v>
      </c>
      <c r="L34" s="165"/>
      <c r="M34" s="145">
        <f t="shared" si="27"/>
        <v>0</v>
      </c>
      <c r="N34" s="165"/>
      <c r="O34" s="145">
        <f t="shared" si="28"/>
        <v>0</v>
      </c>
      <c r="P34" s="170"/>
      <c r="Q34" s="154">
        <f t="shared" si="29"/>
        <v>0</v>
      </c>
      <c r="R34" s="165"/>
      <c r="S34" s="147">
        <f t="shared" si="30"/>
        <v>0</v>
      </c>
      <c r="T34" s="170"/>
      <c r="U34" s="154">
        <f t="shared" si="31"/>
        <v>0</v>
      </c>
      <c r="V34" s="165"/>
      <c r="W34" s="147">
        <f t="shared" si="32"/>
        <v>0</v>
      </c>
      <c r="X34" s="170"/>
      <c r="Y34" s="154">
        <f t="shared" si="33"/>
        <v>0</v>
      </c>
      <c r="Z34" s="165"/>
      <c r="AA34" s="147">
        <f t="shared" si="34"/>
        <v>0</v>
      </c>
      <c r="AB34" s="170"/>
      <c r="AC34" s="154">
        <f t="shared" si="35"/>
        <v>0</v>
      </c>
      <c r="AD34" s="165"/>
      <c r="AE34" s="157">
        <f t="shared" si="36"/>
        <v>0</v>
      </c>
      <c r="AF34" s="248"/>
      <c r="AG34" s="244"/>
      <c r="AH34" s="189"/>
      <c r="AI34" s="188">
        <f t="shared" si="37"/>
        <v>0</v>
      </c>
      <c r="AJ34" s="165"/>
      <c r="AK34" s="147">
        <f t="shared" si="38"/>
        <v>0</v>
      </c>
      <c r="AL34" s="170"/>
      <c r="AM34" s="154">
        <f t="shared" si="39"/>
        <v>0</v>
      </c>
      <c r="AN34" s="165"/>
      <c r="AO34" s="147">
        <f t="shared" si="40"/>
        <v>0</v>
      </c>
      <c r="AP34" s="170"/>
      <c r="AQ34" s="154">
        <f t="shared" si="41"/>
        <v>0</v>
      </c>
      <c r="AR34" s="165"/>
      <c r="AS34" s="154">
        <f t="shared" si="42"/>
        <v>0</v>
      </c>
      <c r="AT34" s="282"/>
      <c r="AU34" s="232"/>
      <c r="AV34" s="165"/>
      <c r="AW34" s="147">
        <f t="shared" si="43"/>
        <v>0</v>
      </c>
      <c r="AX34" s="253"/>
      <c r="AY34" s="188"/>
      <c r="AZ34" s="238"/>
      <c r="BA34" s="232"/>
      <c r="BB34" s="238"/>
      <c r="BC34" s="188"/>
      <c r="BD34" s="165"/>
      <c r="BE34" s="147">
        <f t="shared" si="44"/>
        <v>0</v>
      </c>
      <c r="BF34" s="282"/>
      <c r="BG34" s="232"/>
      <c r="BH34" s="170"/>
      <c r="BI34" s="156">
        <f t="shared" si="45"/>
        <v>0</v>
      </c>
      <c r="BJ34" s="174"/>
    </row>
    <row r="35" spans="3:62" ht="15.75" thickBot="1">
      <c r="C35" s="308"/>
      <c r="F35" s="165"/>
      <c r="G35" s="145"/>
      <c r="H35" s="165"/>
      <c r="I35" s="145"/>
      <c r="J35" s="165"/>
      <c r="K35" s="145"/>
      <c r="L35" s="165"/>
      <c r="M35" s="145"/>
      <c r="N35" s="165"/>
      <c r="O35" s="145"/>
      <c r="P35" s="170"/>
      <c r="Q35" s="154"/>
      <c r="R35" s="165"/>
      <c r="S35" s="147"/>
      <c r="T35" s="170"/>
      <c r="U35" s="154"/>
      <c r="V35" s="165"/>
      <c r="W35" s="147"/>
      <c r="X35" s="170"/>
      <c r="Y35" s="154"/>
      <c r="Z35" s="165"/>
      <c r="AA35" s="147"/>
      <c r="AB35" s="170"/>
      <c r="AC35" s="154"/>
      <c r="AD35" s="165"/>
      <c r="AE35" s="157"/>
      <c r="AF35" s="248"/>
      <c r="AG35" s="244"/>
      <c r="AH35" s="189"/>
      <c r="AI35" s="188"/>
      <c r="AJ35" s="165"/>
      <c r="AK35" s="147"/>
      <c r="AL35" s="170"/>
      <c r="AM35" s="154"/>
      <c r="AN35" s="165"/>
      <c r="AO35" s="147"/>
      <c r="AP35" s="170"/>
      <c r="AQ35" s="154"/>
      <c r="AR35" s="165"/>
      <c r="AS35" s="154"/>
      <c r="AT35" s="282"/>
      <c r="AU35" s="232"/>
      <c r="AV35" s="165"/>
      <c r="AW35" s="147"/>
      <c r="AX35" s="253"/>
      <c r="AY35" s="188"/>
      <c r="AZ35" s="238"/>
      <c r="BA35" s="232"/>
      <c r="BB35" s="238"/>
      <c r="BC35" s="188"/>
      <c r="BD35" s="165"/>
      <c r="BE35" s="147"/>
      <c r="BF35" s="282"/>
      <c r="BG35" s="232"/>
      <c r="BH35" s="170"/>
      <c r="BI35" s="156"/>
      <c r="BJ35" s="174"/>
    </row>
    <row r="36" spans="1:62" ht="15">
      <c r="A36" s="267" t="s">
        <v>179</v>
      </c>
      <c r="B36" s="273"/>
      <c r="C36" s="312"/>
      <c r="D36" s="274"/>
      <c r="E36" s="270">
        <v>1500</v>
      </c>
      <c r="F36" s="165"/>
      <c r="G36" s="145">
        <f t="shared" si="24"/>
        <v>0</v>
      </c>
      <c r="H36" s="165"/>
      <c r="I36" s="145">
        <f t="shared" si="25"/>
        <v>0</v>
      </c>
      <c r="J36" s="165"/>
      <c r="K36" s="145">
        <f t="shared" si="26"/>
        <v>0</v>
      </c>
      <c r="L36" s="165"/>
      <c r="M36" s="145">
        <f t="shared" si="27"/>
        <v>0</v>
      </c>
      <c r="N36" s="165"/>
      <c r="O36" s="145">
        <f t="shared" si="28"/>
        <v>0</v>
      </c>
      <c r="P36" s="170"/>
      <c r="Q36" s="154">
        <f t="shared" si="29"/>
        <v>0</v>
      </c>
      <c r="R36" s="165"/>
      <c r="S36" s="147">
        <f t="shared" si="30"/>
        <v>0</v>
      </c>
      <c r="T36" s="170"/>
      <c r="U36" s="154">
        <f t="shared" si="31"/>
        <v>0</v>
      </c>
      <c r="V36" s="165"/>
      <c r="W36" s="147">
        <f t="shared" si="32"/>
        <v>0</v>
      </c>
      <c r="X36" s="170"/>
      <c r="Y36" s="154">
        <f t="shared" si="33"/>
        <v>0</v>
      </c>
      <c r="Z36" s="165"/>
      <c r="AA36" s="147">
        <f t="shared" si="34"/>
        <v>0</v>
      </c>
      <c r="AB36" s="170"/>
      <c r="AC36" s="154">
        <f t="shared" si="35"/>
        <v>0</v>
      </c>
      <c r="AD36" s="165"/>
      <c r="AE36" s="157">
        <f t="shared" si="36"/>
        <v>0</v>
      </c>
      <c r="AF36" s="248"/>
      <c r="AG36" s="244"/>
      <c r="AH36" s="189"/>
      <c r="AI36" s="188">
        <f t="shared" si="37"/>
        <v>0</v>
      </c>
      <c r="AJ36" s="165"/>
      <c r="AK36" s="147">
        <f t="shared" si="38"/>
        <v>0</v>
      </c>
      <c r="AL36" s="170"/>
      <c r="AM36" s="154">
        <f t="shared" si="39"/>
        <v>0</v>
      </c>
      <c r="AN36" s="165"/>
      <c r="AO36" s="147">
        <f t="shared" si="40"/>
        <v>0</v>
      </c>
      <c r="AP36" s="170"/>
      <c r="AQ36" s="154">
        <f t="shared" si="41"/>
        <v>0</v>
      </c>
      <c r="AR36" s="165"/>
      <c r="AS36" s="154">
        <f t="shared" si="42"/>
        <v>0</v>
      </c>
      <c r="AT36" s="282"/>
      <c r="AU36" s="232"/>
      <c r="AV36" s="165"/>
      <c r="AW36" s="147">
        <f t="shared" si="43"/>
        <v>0</v>
      </c>
      <c r="AX36" s="253"/>
      <c r="AY36" s="188"/>
      <c r="AZ36" s="238"/>
      <c r="BA36" s="232"/>
      <c r="BB36" s="238"/>
      <c r="BC36" s="188"/>
      <c r="BD36" s="165"/>
      <c r="BE36" s="147">
        <f t="shared" si="44"/>
        <v>0</v>
      </c>
      <c r="BF36" s="282"/>
      <c r="BG36" s="232"/>
      <c r="BH36" s="170"/>
      <c r="BI36" s="156">
        <f>BH36*E36</f>
        <v>0</v>
      </c>
      <c r="BJ36" s="174"/>
    </row>
    <row r="37" spans="1:62" ht="15">
      <c r="A37" s="268" t="s">
        <v>180</v>
      </c>
      <c r="B37" s="275"/>
      <c r="C37" s="276"/>
      <c r="D37" s="277"/>
      <c r="E37" s="271">
        <v>6000</v>
      </c>
      <c r="F37" s="165"/>
      <c r="G37" s="145">
        <f t="shared" si="24"/>
        <v>0</v>
      </c>
      <c r="H37" s="165"/>
      <c r="I37" s="145">
        <f t="shared" si="25"/>
        <v>0</v>
      </c>
      <c r="J37" s="165"/>
      <c r="K37" s="145">
        <f t="shared" si="26"/>
        <v>0</v>
      </c>
      <c r="L37" s="165"/>
      <c r="M37" s="145">
        <f t="shared" si="27"/>
        <v>0</v>
      </c>
      <c r="N37" s="165"/>
      <c r="O37" s="145">
        <f t="shared" si="28"/>
        <v>0</v>
      </c>
      <c r="P37" s="170"/>
      <c r="Q37" s="154">
        <f t="shared" si="29"/>
        <v>0</v>
      </c>
      <c r="R37" s="165"/>
      <c r="S37" s="147">
        <f t="shared" si="30"/>
        <v>0</v>
      </c>
      <c r="T37" s="170"/>
      <c r="U37" s="154">
        <f t="shared" si="31"/>
        <v>0</v>
      </c>
      <c r="V37" s="165"/>
      <c r="W37" s="147">
        <f t="shared" si="32"/>
        <v>0</v>
      </c>
      <c r="X37" s="170"/>
      <c r="Y37" s="154">
        <f t="shared" si="33"/>
        <v>0</v>
      </c>
      <c r="Z37" s="165"/>
      <c r="AA37" s="147">
        <f t="shared" si="34"/>
        <v>0</v>
      </c>
      <c r="AB37" s="170"/>
      <c r="AC37" s="154">
        <f t="shared" si="35"/>
        <v>0</v>
      </c>
      <c r="AD37" s="165"/>
      <c r="AE37" s="157">
        <f t="shared" si="36"/>
        <v>0</v>
      </c>
      <c r="AF37" s="248"/>
      <c r="AG37" s="244"/>
      <c r="AH37" s="189"/>
      <c r="AI37" s="188">
        <f t="shared" si="37"/>
        <v>0</v>
      </c>
      <c r="AJ37" s="165"/>
      <c r="AK37" s="147">
        <f t="shared" si="38"/>
        <v>0</v>
      </c>
      <c r="AL37" s="170"/>
      <c r="AM37" s="154">
        <f t="shared" si="39"/>
        <v>0</v>
      </c>
      <c r="AN37" s="165"/>
      <c r="AO37" s="147">
        <f t="shared" si="40"/>
        <v>0</v>
      </c>
      <c r="AP37" s="170"/>
      <c r="AQ37" s="154">
        <f t="shared" si="41"/>
        <v>0</v>
      </c>
      <c r="AR37" s="165"/>
      <c r="AS37" s="154">
        <f t="shared" si="42"/>
        <v>0</v>
      </c>
      <c r="AT37" s="282"/>
      <c r="AU37" s="232"/>
      <c r="AV37" s="165"/>
      <c r="AW37" s="147">
        <f t="shared" si="43"/>
        <v>0</v>
      </c>
      <c r="AX37" s="253"/>
      <c r="AY37" s="188"/>
      <c r="AZ37" s="238"/>
      <c r="BA37" s="232"/>
      <c r="BB37" s="238"/>
      <c r="BC37" s="188"/>
      <c r="BD37" s="165"/>
      <c r="BE37" s="147">
        <f t="shared" si="44"/>
        <v>0</v>
      </c>
      <c r="BF37" s="282"/>
      <c r="BG37" s="232"/>
      <c r="BH37" s="170"/>
      <c r="BI37" s="156">
        <f>BH37*E37</f>
        <v>0</v>
      </c>
      <c r="BJ37" s="174"/>
    </row>
    <row r="38" spans="1:62" ht="15">
      <c r="A38" s="268" t="s">
        <v>181</v>
      </c>
      <c r="B38" s="275"/>
      <c r="C38" s="276"/>
      <c r="D38" s="277"/>
      <c r="E38" s="271">
        <v>800</v>
      </c>
      <c r="F38" s="166"/>
      <c r="G38" s="145">
        <f t="shared" si="24"/>
        <v>0</v>
      </c>
      <c r="H38" s="166"/>
      <c r="I38" s="145">
        <f t="shared" si="25"/>
        <v>0</v>
      </c>
      <c r="J38" s="166"/>
      <c r="K38" s="145">
        <f t="shared" si="26"/>
        <v>0</v>
      </c>
      <c r="L38" s="166"/>
      <c r="M38" s="145">
        <f t="shared" si="27"/>
        <v>0</v>
      </c>
      <c r="N38" s="166"/>
      <c r="O38" s="145">
        <f t="shared" si="28"/>
        <v>0</v>
      </c>
      <c r="P38" s="183"/>
      <c r="Q38" s="154">
        <f t="shared" si="29"/>
        <v>0</v>
      </c>
      <c r="R38" s="166"/>
      <c r="S38" s="147">
        <f t="shared" si="30"/>
        <v>0</v>
      </c>
      <c r="T38" s="183"/>
      <c r="U38" s="154">
        <f t="shared" si="31"/>
        <v>0</v>
      </c>
      <c r="V38" s="166"/>
      <c r="W38" s="147">
        <f t="shared" si="32"/>
        <v>0</v>
      </c>
      <c r="X38" s="183"/>
      <c r="Y38" s="154">
        <f t="shared" si="33"/>
        <v>0</v>
      </c>
      <c r="Z38" s="166"/>
      <c r="AA38" s="147">
        <f t="shared" si="34"/>
        <v>0</v>
      </c>
      <c r="AB38" s="183"/>
      <c r="AC38" s="154">
        <f t="shared" si="35"/>
        <v>0</v>
      </c>
      <c r="AD38" s="166"/>
      <c r="AE38" s="157">
        <f t="shared" si="36"/>
        <v>0</v>
      </c>
      <c r="AF38" s="248"/>
      <c r="AG38" s="244"/>
      <c r="AH38" s="190"/>
      <c r="AI38" s="188">
        <f t="shared" si="37"/>
        <v>0</v>
      </c>
      <c r="AJ38" s="166"/>
      <c r="AK38" s="147">
        <f t="shared" si="38"/>
        <v>0</v>
      </c>
      <c r="AL38" s="183"/>
      <c r="AM38" s="154">
        <f t="shared" si="39"/>
        <v>0</v>
      </c>
      <c r="AN38" s="166"/>
      <c r="AO38" s="147">
        <f t="shared" si="40"/>
        <v>0</v>
      </c>
      <c r="AP38" s="183"/>
      <c r="AQ38" s="154">
        <f t="shared" si="41"/>
        <v>0</v>
      </c>
      <c r="AR38" s="166"/>
      <c r="AS38" s="154">
        <f t="shared" si="42"/>
        <v>0</v>
      </c>
      <c r="AT38" s="282"/>
      <c r="AU38" s="232"/>
      <c r="AV38" s="166"/>
      <c r="AW38" s="147">
        <f t="shared" si="43"/>
        <v>0</v>
      </c>
      <c r="AX38" s="253"/>
      <c r="AY38" s="188"/>
      <c r="AZ38" s="238"/>
      <c r="BA38" s="232"/>
      <c r="BB38" s="238"/>
      <c r="BC38" s="188"/>
      <c r="BD38" s="166"/>
      <c r="BE38" s="147">
        <f t="shared" si="44"/>
        <v>0</v>
      </c>
      <c r="BF38" s="282"/>
      <c r="BG38" s="232"/>
      <c r="BH38" s="183"/>
      <c r="BI38" s="156">
        <f>BH38*E38</f>
        <v>0</v>
      </c>
      <c r="BJ38" s="174"/>
    </row>
    <row r="39" spans="1:62" ht="15.75" thickBot="1">
      <c r="A39" s="269" t="s">
        <v>182</v>
      </c>
      <c r="B39" s="278"/>
      <c r="C39" s="279"/>
      <c r="D39" s="280"/>
      <c r="E39" s="272"/>
      <c r="F39" s="167"/>
      <c r="G39" s="145">
        <f t="shared" si="24"/>
        <v>0</v>
      </c>
      <c r="H39" s="167"/>
      <c r="I39" s="146">
        <f t="shared" si="25"/>
        <v>0</v>
      </c>
      <c r="J39" s="167"/>
      <c r="K39" s="146">
        <f t="shared" si="26"/>
        <v>0</v>
      </c>
      <c r="L39" s="167"/>
      <c r="M39" s="146">
        <f t="shared" si="27"/>
        <v>0</v>
      </c>
      <c r="N39" s="187"/>
      <c r="O39" s="181">
        <f t="shared" si="28"/>
        <v>0</v>
      </c>
      <c r="P39" s="176"/>
      <c r="Q39" s="154">
        <f t="shared" si="29"/>
        <v>0</v>
      </c>
      <c r="R39" s="167"/>
      <c r="S39" s="148">
        <f t="shared" si="30"/>
        <v>0</v>
      </c>
      <c r="T39" s="183"/>
      <c r="U39" s="154">
        <f t="shared" si="31"/>
        <v>0</v>
      </c>
      <c r="V39" s="167"/>
      <c r="W39" s="148">
        <f t="shared" si="32"/>
        <v>0</v>
      </c>
      <c r="X39" s="183"/>
      <c r="Y39" s="154">
        <f t="shared" si="33"/>
        <v>0</v>
      </c>
      <c r="Z39" s="167"/>
      <c r="AA39" s="148">
        <f t="shared" si="34"/>
        <v>0</v>
      </c>
      <c r="AB39" s="183"/>
      <c r="AC39" s="154">
        <f t="shared" si="35"/>
        <v>0</v>
      </c>
      <c r="AD39" s="167"/>
      <c r="AE39" s="191">
        <f t="shared" si="36"/>
        <v>0</v>
      </c>
      <c r="AF39" s="249"/>
      <c r="AG39" s="245"/>
      <c r="AH39" s="192"/>
      <c r="AI39" s="188">
        <f t="shared" si="37"/>
        <v>0</v>
      </c>
      <c r="AJ39" s="167"/>
      <c r="AK39" s="148">
        <f t="shared" si="38"/>
        <v>0</v>
      </c>
      <c r="AL39" s="183"/>
      <c r="AM39" s="154">
        <f t="shared" si="39"/>
        <v>0</v>
      </c>
      <c r="AN39" s="167"/>
      <c r="AO39" s="148">
        <f t="shared" si="40"/>
        <v>0</v>
      </c>
      <c r="AP39" s="183"/>
      <c r="AQ39" s="154">
        <f t="shared" si="41"/>
        <v>0</v>
      </c>
      <c r="AR39" s="167"/>
      <c r="AS39" s="155">
        <f t="shared" si="42"/>
        <v>0</v>
      </c>
      <c r="AT39" s="285"/>
      <c r="AU39" s="235"/>
      <c r="AV39" s="166"/>
      <c r="AW39" s="147">
        <f t="shared" si="43"/>
        <v>0</v>
      </c>
      <c r="AX39" s="256"/>
      <c r="AY39" s="229"/>
      <c r="AZ39" s="241"/>
      <c r="BA39" s="235"/>
      <c r="BB39" s="241"/>
      <c r="BC39" s="229"/>
      <c r="BD39" s="167"/>
      <c r="BE39" s="148">
        <f t="shared" si="44"/>
        <v>0</v>
      </c>
      <c r="BF39" s="285"/>
      <c r="BG39" s="235"/>
      <c r="BH39" s="183"/>
      <c r="BI39" s="156">
        <f>BH39*E39</f>
        <v>0</v>
      </c>
      <c r="BJ39" s="174"/>
    </row>
    <row r="40" spans="1:62" s="136" customFormat="1" ht="15.75" thickBot="1">
      <c r="A40" s="159" t="s">
        <v>158</v>
      </c>
      <c r="B40" s="160"/>
      <c r="C40" s="160"/>
      <c r="D40" s="160"/>
      <c r="E40" s="182"/>
      <c r="F40" s="185"/>
      <c r="G40" s="186">
        <f>SUM(G5:G39)</f>
        <v>497.04299999999995</v>
      </c>
      <c r="H40" s="184"/>
      <c r="I40" s="162">
        <f aca="true" t="shared" si="46" ref="I40:AK40">SUM(I5:I39)</f>
        <v>1775.1782912</v>
      </c>
      <c r="J40" s="162"/>
      <c r="K40" s="162">
        <f t="shared" si="46"/>
        <v>1136.7008</v>
      </c>
      <c r="L40" s="162"/>
      <c r="M40" s="162">
        <f t="shared" si="46"/>
        <v>4216.784</v>
      </c>
      <c r="N40" s="162"/>
      <c r="O40" s="162">
        <f t="shared" si="46"/>
        <v>2727.7181</v>
      </c>
      <c r="P40" s="162"/>
      <c r="Q40" s="162">
        <f t="shared" si="46"/>
        <v>894.1619320000001</v>
      </c>
      <c r="R40" s="162"/>
      <c r="S40" s="162">
        <f t="shared" si="46"/>
        <v>3725.3529</v>
      </c>
      <c r="T40" s="162"/>
      <c r="U40" s="162">
        <f t="shared" si="46"/>
        <v>456.166352</v>
      </c>
      <c r="V40" s="162"/>
      <c r="W40" s="162">
        <f t="shared" si="46"/>
        <v>2506.0313887999996</v>
      </c>
      <c r="X40" s="162"/>
      <c r="Y40" s="162">
        <f t="shared" si="46"/>
        <v>1935.5491016</v>
      </c>
      <c r="Z40" s="162"/>
      <c r="AA40" s="162">
        <f t="shared" si="46"/>
        <v>930.8609312</v>
      </c>
      <c r="AB40" s="162"/>
      <c r="AC40" s="162">
        <f t="shared" si="46"/>
        <v>685.0470652</v>
      </c>
      <c r="AD40" s="162"/>
      <c r="AE40" s="162">
        <f t="shared" si="46"/>
        <v>685.0470652</v>
      </c>
      <c r="AF40" s="162"/>
      <c r="AG40" s="162"/>
      <c r="AH40" s="162"/>
      <c r="AI40" s="162">
        <f t="shared" si="46"/>
        <v>685.0470652</v>
      </c>
      <c r="AJ40" s="162"/>
      <c r="AK40" s="162">
        <f t="shared" si="46"/>
        <v>368.783768</v>
      </c>
      <c r="AL40" s="162"/>
      <c r="AM40" s="162">
        <f>SUM(AM5:AM39)</f>
        <v>647.0495063999999</v>
      </c>
      <c r="AN40" s="162"/>
      <c r="AO40" s="162">
        <f>SUM(AO5:AO39)</f>
        <v>635.344292</v>
      </c>
      <c r="AP40" s="162"/>
      <c r="AQ40" s="162">
        <f>SUM(AQ5:AQ39)</f>
        <v>345.222466</v>
      </c>
      <c r="AR40" s="162"/>
      <c r="AS40" s="175">
        <f>SUM(AS5:AS39)</f>
        <v>654.9118920000001</v>
      </c>
      <c r="AT40" s="230"/>
      <c r="AU40" s="236"/>
      <c r="AV40" s="230"/>
      <c r="AW40" s="186">
        <f>SUM(AW5:AW39)</f>
        <v>2844.864</v>
      </c>
      <c r="AX40" s="251"/>
      <c r="AY40" s="251"/>
      <c r="AZ40" s="242"/>
      <c r="BA40" s="236"/>
      <c r="BB40" s="242"/>
      <c r="BC40" s="251"/>
      <c r="BD40" s="230"/>
      <c r="BE40" s="186">
        <f>SUM(BE5:BE39)</f>
        <v>657.5042848</v>
      </c>
      <c r="BF40" s="230"/>
      <c r="BG40" s="236"/>
      <c r="BH40" s="184"/>
      <c r="BI40" s="175">
        <f>SUM(BI5:BI39)</f>
        <v>2839.1858703999997</v>
      </c>
      <c r="BJ40" s="161"/>
    </row>
  </sheetData>
  <sheetProtection/>
  <mergeCells count="30">
    <mergeCell ref="AJ3:AK3"/>
    <mergeCell ref="Z3:AA3"/>
    <mergeCell ref="AH3:AI3"/>
    <mergeCell ref="F3:G3"/>
    <mergeCell ref="AN3:AO3"/>
    <mergeCell ref="AL3:AM3"/>
    <mergeCell ref="AD3:AE3"/>
    <mergeCell ref="AF3:AG3"/>
    <mergeCell ref="R3:S3"/>
    <mergeCell ref="V3:W3"/>
    <mergeCell ref="A3:A4"/>
    <mergeCell ref="H3:I3"/>
    <mergeCell ref="J3:K3"/>
    <mergeCell ref="L3:M3"/>
    <mergeCell ref="B3:E3"/>
    <mergeCell ref="BH3:BI3"/>
    <mergeCell ref="AP3:AQ3"/>
    <mergeCell ref="AR3:AS3"/>
    <mergeCell ref="AV3:AW3"/>
    <mergeCell ref="BD3:BE3"/>
    <mergeCell ref="BB3:BC3"/>
    <mergeCell ref="AZ3:BA3"/>
    <mergeCell ref="AT3:AU3"/>
    <mergeCell ref="BF3:BG3"/>
    <mergeCell ref="N3:O3"/>
    <mergeCell ref="X3:Y3"/>
    <mergeCell ref="AB3:AC3"/>
    <mergeCell ref="AX3:AY3"/>
    <mergeCell ref="T3:U3"/>
    <mergeCell ref="P3:Q3"/>
  </mergeCells>
  <printOptions/>
  <pageMargins left="0.7" right="0.7" top="0.75" bottom="0.75" header="0.3" footer="0.3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7">
      <selection activeCell="F22" sqref="F22"/>
    </sheetView>
  </sheetViews>
  <sheetFormatPr defaultColWidth="11.421875" defaultRowHeight="15"/>
  <cols>
    <col min="1" max="1" width="36.421875" style="0" customWidth="1"/>
    <col min="3" max="3" width="4.8515625" style="0" customWidth="1"/>
    <col min="5" max="5" width="5.421875" style="0" customWidth="1"/>
  </cols>
  <sheetData>
    <row r="2" ht="15.75" thickBot="1"/>
    <row r="3" spans="1:6" ht="15.75" thickBot="1">
      <c r="A3" s="99"/>
      <c r="B3" s="21"/>
      <c r="C3" s="21"/>
      <c r="D3" s="21"/>
      <c r="E3" s="21"/>
      <c r="F3" s="61"/>
    </row>
    <row r="4" spans="1:6" ht="15">
      <c r="A4" s="99"/>
      <c r="B4" s="21"/>
      <c r="C4" s="21"/>
      <c r="D4" s="21"/>
      <c r="E4" s="21"/>
      <c r="F4" s="61"/>
    </row>
    <row r="5" spans="1:6" ht="15">
      <c r="A5" s="100"/>
      <c r="B5" s="22"/>
      <c r="C5" s="22"/>
      <c r="D5" s="22"/>
      <c r="E5" s="22"/>
      <c r="F5" s="62"/>
    </row>
    <row r="6" spans="1:6" ht="15">
      <c r="A6" s="100"/>
      <c r="B6" s="22"/>
      <c r="C6" s="22"/>
      <c r="D6" s="22"/>
      <c r="E6" s="22"/>
      <c r="F6" s="62"/>
    </row>
    <row r="7" spans="1:6" ht="15">
      <c r="A7" s="100"/>
      <c r="B7" s="318" t="s">
        <v>125</v>
      </c>
      <c r="C7" s="318"/>
      <c r="D7" s="318"/>
      <c r="E7" s="318"/>
      <c r="F7" s="319"/>
    </row>
    <row r="8" spans="1:6" ht="15.75" thickBot="1">
      <c r="A8" s="101"/>
      <c r="B8" s="23"/>
      <c r="C8" s="23"/>
      <c r="D8" s="23"/>
      <c r="E8" s="23"/>
      <c r="F8" s="63"/>
    </row>
    <row r="9" spans="1:6" ht="83.25" thickBot="1">
      <c r="A9" s="102" t="s">
        <v>95</v>
      </c>
      <c r="B9" s="24" t="s">
        <v>96</v>
      </c>
      <c r="C9" s="316" t="s">
        <v>98</v>
      </c>
      <c r="D9" s="317"/>
      <c r="E9" s="316" t="s">
        <v>99</v>
      </c>
      <c r="F9" s="317"/>
    </row>
    <row r="10" spans="1:6" ht="15.75" thickBot="1">
      <c r="A10" s="103"/>
      <c r="B10" s="25" t="s">
        <v>100</v>
      </c>
      <c r="C10" s="64" t="s">
        <v>101</v>
      </c>
      <c r="D10" s="65" t="s">
        <v>102</v>
      </c>
      <c r="E10" s="64" t="s">
        <v>101</v>
      </c>
      <c r="F10" s="129" t="s">
        <v>102</v>
      </c>
    </row>
    <row r="11" spans="1:6" ht="15.75" thickBot="1">
      <c r="A11" s="107" t="s">
        <v>104</v>
      </c>
      <c r="B11" s="27">
        <v>5280</v>
      </c>
      <c r="C11" s="117">
        <v>0.2</v>
      </c>
      <c r="D11" s="70">
        <f aca="true" t="shared" si="0" ref="D11:D20">C11*B11</f>
        <v>1056</v>
      </c>
      <c r="E11" s="120">
        <v>0.8</v>
      </c>
      <c r="F11" s="131">
        <f aca="true" t="shared" si="1" ref="F11:F20">E11*B11</f>
        <v>4224</v>
      </c>
    </row>
    <row r="12" spans="1:6" ht="15.75" thickBot="1">
      <c r="A12" s="107" t="s">
        <v>105</v>
      </c>
      <c r="B12" s="26">
        <v>3647.09</v>
      </c>
      <c r="C12" s="117">
        <v>1</v>
      </c>
      <c r="D12" s="70">
        <f t="shared" si="0"/>
        <v>3647.09</v>
      </c>
      <c r="E12" s="120"/>
      <c r="F12" s="131">
        <f t="shared" si="1"/>
        <v>0</v>
      </c>
    </row>
    <row r="13" spans="1:6" ht="15">
      <c r="A13" s="107" t="s">
        <v>106</v>
      </c>
      <c r="B13" s="27">
        <v>5280</v>
      </c>
      <c r="C13" s="117">
        <v>0.5</v>
      </c>
      <c r="D13" s="70">
        <f t="shared" si="0"/>
        <v>2640</v>
      </c>
      <c r="E13" s="120">
        <v>0.5</v>
      </c>
      <c r="F13" s="131">
        <f t="shared" si="1"/>
        <v>2640</v>
      </c>
    </row>
    <row r="14" spans="1:6" ht="15">
      <c r="A14" s="107" t="s">
        <v>108</v>
      </c>
      <c r="B14" s="28">
        <v>3854.16</v>
      </c>
      <c r="C14" s="117">
        <v>0.4</v>
      </c>
      <c r="D14" s="70">
        <f t="shared" si="0"/>
        <v>1541.664</v>
      </c>
      <c r="E14" s="120">
        <v>0.3</v>
      </c>
      <c r="F14" s="131">
        <f t="shared" si="1"/>
        <v>1156.2479999999998</v>
      </c>
    </row>
    <row r="15" spans="1:6" ht="15">
      <c r="A15" s="107" t="s">
        <v>109</v>
      </c>
      <c r="B15" s="28">
        <v>4920</v>
      </c>
      <c r="C15" s="117">
        <v>0.5</v>
      </c>
      <c r="D15" s="70">
        <f t="shared" si="0"/>
        <v>2460</v>
      </c>
      <c r="E15" s="120">
        <v>0.5</v>
      </c>
      <c r="F15" s="131">
        <f t="shared" si="1"/>
        <v>2460</v>
      </c>
    </row>
    <row r="16" spans="1:6" ht="15">
      <c r="A16" s="107" t="s">
        <v>110</v>
      </c>
      <c r="B16" s="28">
        <v>5280</v>
      </c>
      <c r="C16" s="118">
        <v>0.371</v>
      </c>
      <c r="D16" s="72">
        <f t="shared" si="0"/>
        <v>1958.8799999999999</v>
      </c>
      <c r="E16" s="121">
        <v>0.3</v>
      </c>
      <c r="F16" s="132">
        <f t="shared" si="1"/>
        <v>1584</v>
      </c>
    </row>
    <row r="17" spans="1:6" ht="15">
      <c r="A17" s="107" t="s">
        <v>111</v>
      </c>
      <c r="B17" s="28">
        <v>648.72</v>
      </c>
      <c r="C17" s="117">
        <v>1</v>
      </c>
      <c r="D17" s="70">
        <f t="shared" si="0"/>
        <v>648.72</v>
      </c>
      <c r="E17" s="120"/>
      <c r="F17" s="132">
        <f t="shared" si="1"/>
        <v>0</v>
      </c>
    </row>
    <row r="18" spans="1:6" ht="15">
      <c r="A18" s="107" t="s">
        <v>112</v>
      </c>
      <c r="B18" s="28">
        <v>3917.16</v>
      </c>
      <c r="C18" s="117">
        <v>0.5</v>
      </c>
      <c r="D18" s="70">
        <f t="shared" si="0"/>
        <v>1958.58</v>
      </c>
      <c r="E18" s="120"/>
      <c r="F18" s="132">
        <f t="shared" si="1"/>
        <v>0</v>
      </c>
    </row>
    <row r="19" spans="1:6" ht="15">
      <c r="A19" s="108" t="s">
        <v>113</v>
      </c>
      <c r="B19" s="28">
        <v>1632</v>
      </c>
      <c r="C19" s="117">
        <v>0.5</v>
      </c>
      <c r="D19" s="70">
        <f t="shared" si="0"/>
        <v>816</v>
      </c>
      <c r="E19" s="120">
        <v>0.5</v>
      </c>
      <c r="F19" s="132">
        <f t="shared" si="1"/>
        <v>816</v>
      </c>
    </row>
    <row r="20" spans="1:6" ht="15.75" thickBot="1">
      <c r="A20" s="108" t="s">
        <v>116</v>
      </c>
      <c r="B20" s="29">
        <v>2486</v>
      </c>
      <c r="C20" s="118">
        <v>0.6</v>
      </c>
      <c r="D20" s="72">
        <f t="shared" si="0"/>
        <v>1491.6</v>
      </c>
      <c r="E20" s="121">
        <v>0.4</v>
      </c>
      <c r="F20" s="132">
        <f t="shared" si="1"/>
        <v>994.4000000000001</v>
      </c>
    </row>
    <row r="21" spans="1:6" ht="15.75" thickBot="1">
      <c r="A21" s="104"/>
      <c r="B21" s="109">
        <f>SUM(B11:B20)</f>
        <v>36945.130000000005</v>
      </c>
      <c r="C21" s="76"/>
      <c r="D21" s="74">
        <f>SUM(D11:D20)</f>
        <v>18218.534</v>
      </c>
      <c r="E21" s="74"/>
      <c r="F21" s="75">
        <f>SUM(F11:F20)</f>
        <v>13874.648</v>
      </c>
    </row>
    <row r="22" spans="1:6" ht="15.75" thickBot="1">
      <c r="A22" s="105" t="s">
        <v>117</v>
      </c>
      <c r="B22" s="110"/>
      <c r="C22" s="79"/>
      <c r="D22" s="77">
        <f>D21*35%</f>
        <v>6376.4869</v>
      </c>
      <c r="E22" s="77"/>
      <c r="F22" s="78">
        <f>F21*38%</f>
        <v>5272.366239999999</v>
      </c>
    </row>
    <row r="23" spans="1:6" ht="15.75" thickBot="1">
      <c r="A23" s="106" t="s">
        <v>92</v>
      </c>
      <c r="B23" s="111"/>
      <c r="C23" s="82"/>
      <c r="D23" s="83">
        <f>SUM(D21:D22)</f>
        <v>24595.0209</v>
      </c>
      <c r="E23" s="83"/>
      <c r="F23" s="81">
        <f>SUM(F21:F22)</f>
        <v>19147.014239999997</v>
      </c>
    </row>
    <row r="24" spans="1:6" ht="15">
      <c r="A24" s="66"/>
      <c r="B24" s="30"/>
      <c r="C24" s="66"/>
      <c r="D24" s="66">
        <v>24595.58</v>
      </c>
      <c r="E24" s="66"/>
      <c r="F24" s="66">
        <f>D23-D24</f>
        <v>-0.5591000000022177</v>
      </c>
    </row>
  </sheetData>
  <sheetProtection/>
  <mergeCells count="3">
    <mergeCell ref="B7:F7"/>
    <mergeCell ref="C9:D9"/>
    <mergeCell ref="E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EURO</cp:lastModifiedBy>
  <cp:lastPrinted>2013-04-15T19:27:29Z</cp:lastPrinted>
  <dcterms:created xsi:type="dcterms:W3CDTF">2013-04-13T18:49:45Z</dcterms:created>
  <dcterms:modified xsi:type="dcterms:W3CDTF">2014-04-07T23:23:11Z</dcterms:modified>
  <cp:category/>
  <cp:version/>
  <cp:contentType/>
  <cp:contentStatus/>
</cp:coreProperties>
</file>